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queryTables/queryTable1.xml" ContentType="application/vnd.openxmlformats-officedocument.spreadsheetml.queryTable+xml"/>
  <Override PartName="/xl/drawings/drawing9.xml" ContentType="application/vnd.openxmlformats-officedocument.drawing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Joanne Atha\Current as of Nov 8-05\COMP 2364 - Joanne\Current 201830\Assignment 4 and 2\"/>
    </mc:Choice>
  </mc:AlternateContent>
  <workbookProtection workbookAlgorithmName="SHA-512" workbookHashValue="/IM/zD76NCRyK5ek4dNLqAIXMVXUFzZdT+OoB1GnpTdf3Zwf6hLMAY6SW4YKT9EJGUec4IdNmio1Ag0os39LDg==" workbookSaltValue="DmjiRkjFYmMTmOOMx61r+g==" workbookSpinCount="100000" lockStructure="1"/>
  <bookViews>
    <workbookView xWindow="0" yWindow="0" windowWidth="25200" windowHeight="11850"/>
  </bookViews>
  <sheets>
    <sheet name="Stats" sheetId="11" r:id="rId1"/>
    <sheet name="Logic-Lookup" sheetId="9" r:id="rId2"/>
    <sheet name="Advanced Filtering" sheetId="10" r:id="rId3"/>
    <sheet name="Database" sheetId="12" r:id="rId4"/>
    <sheet name="Data Validation" sheetId="14" r:id="rId5"/>
    <sheet name="Pizza" sheetId="13" r:id="rId6"/>
    <sheet name="Vancouver" sheetId="15" r:id="rId7"/>
    <sheet name="Victoria" sheetId="16" r:id="rId8"/>
    <sheet name="Kelowna" sheetId="17" r:id="rId9"/>
    <sheet name="Summary" sheetId="18" r:id="rId10"/>
    <sheet name="Arrange Windows" sheetId="19" r:id="rId11"/>
    <sheet name="Movies" sheetId="20" r:id="rId12"/>
    <sheet name="Text functions" sheetId="21" r:id="rId13"/>
  </sheets>
  <definedNames>
    <definedName name="_xlnm._FilterDatabase" localSheetId="2" hidden="1">'Advanced Filtering'!$A$2:$F$22</definedName>
    <definedName name="_xlnm._FilterDatabase" localSheetId="3" hidden="1">Database!$A$2:$F$22</definedName>
    <definedName name="_xlnm._FilterDatabase" localSheetId="0" hidden="1">Stats!$A$6:$H$26</definedName>
    <definedName name="_xlnm.Criteria" localSheetId="2">'Advanced Filtering'!$A$25:$F$26</definedName>
    <definedName name="_xlnm.Extract" localSheetId="2">'Advanced Filtering'!$A$30:$F$30</definedName>
    <definedName name="Movies" localSheetId="11">Movies!$A$1:$D$43</definedName>
    <definedName name="Movies" localSheetId="12">'Text functions'!$A$3:$E$45</definedName>
  </definedNames>
  <calcPr calcId="162913"/>
</workbook>
</file>

<file path=xl/calcChain.xml><?xml version="1.0" encoding="utf-8"?>
<calcChain xmlns="http://schemas.openxmlformats.org/spreadsheetml/2006/main">
  <c r="A1" i="21" l="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F27" i="21"/>
  <c r="F28" i="21"/>
  <c r="F29" i="21"/>
  <c r="F30" i="21"/>
  <c r="F31" i="21"/>
  <c r="F32" i="21"/>
  <c r="F33" i="21"/>
  <c r="F34" i="21"/>
  <c r="F35" i="21"/>
  <c r="F36" i="21"/>
  <c r="F37" i="21"/>
  <c r="F38" i="21"/>
  <c r="F39" i="21"/>
  <c r="F40" i="21"/>
  <c r="F41" i="21"/>
  <c r="F42" i="21"/>
  <c r="F43" i="21"/>
  <c r="F44" i="21"/>
  <c r="F45" i="21"/>
  <c r="F4" i="21"/>
  <c r="D5" i="21"/>
  <c r="D6" i="21"/>
  <c r="D7" i="21"/>
  <c r="D8" i="21"/>
  <c r="D9" i="21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23" i="21"/>
  <c r="D24" i="21"/>
  <c r="D25" i="21"/>
  <c r="D26" i="21"/>
  <c r="D27" i="21"/>
  <c r="D28" i="21"/>
  <c r="D29" i="21"/>
  <c r="D30" i="21"/>
  <c r="D31" i="21"/>
  <c r="D32" i="21"/>
  <c r="D33" i="21"/>
  <c r="D34" i="21"/>
  <c r="D35" i="21"/>
  <c r="D36" i="21"/>
  <c r="D37" i="21"/>
  <c r="D38" i="21"/>
  <c r="D39" i="21"/>
  <c r="D40" i="21"/>
  <c r="D41" i="21"/>
  <c r="D42" i="21"/>
  <c r="D43" i="21"/>
  <c r="D44" i="21"/>
  <c r="D45" i="21"/>
  <c r="D4" i="21"/>
  <c r="C4" i="18"/>
  <c r="D4" i="18"/>
  <c r="C5" i="18"/>
  <c r="D5" i="18"/>
  <c r="C6" i="18"/>
  <c r="D6" i="18"/>
  <c r="B5" i="18"/>
  <c r="B6" i="18"/>
  <c r="B4" i="18"/>
  <c r="B7" i="15" l="1"/>
  <c r="C7" i="15"/>
  <c r="D7" i="15"/>
  <c r="B7" i="18"/>
  <c r="C7" i="18"/>
  <c r="D7" i="18"/>
  <c r="B7" i="17"/>
  <c r="C7" i="17"/>
  <c r="D7" i="17"/>
  <c r="B7" i="16"/>
  <c r="C7" i="16"/>
  <c r="D7" i="16"/>
  <c r="D7" i="14"/>
  <c r="C7" i="14"/>
  <c r="B7" i="14"/>
  <c r="B7" i="13"/>
  <c r="C7" i="13"/>
  <c r="D7" i="13"/>
  <c r="I7" i="12" l="1"/>
  <c r="I6" i="12"/>
  <c r="I5" i="12"/>
  <c r="I4" i="12"/>
  <c r="F1" i="9"/>
  <c r="F8" i="9" l="1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7" i="9"/>
  <c r="B43" i="11"/>
  <c r="B44" i="11"/>
  <c r="B45" i="11"/>
  <c r="B46" i="11"/>
  <c r="B42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7" i="11"/>
  <c r="B38" i="11"/>
  <c r="B37" i="11"/>
  <c r="B36" i="11"/>
  <c r="D31" i="11" a="1"/>
  <c r="D31" i="11" s="1"/>
  <c r="D32" i="11" a="1"/>
  <c r="D32" i="11" s="1"/>
  <c r="D30" i="11" a="1"/>
  <c r="D30" i="11" s="1"/>
  <c r="C31" i="11" a="1"/>
  <c r="C31" i="11" s="1"/>
  <c r="C32" i="11" a="1"/>
  <c r="C32" i="11" s="1"/>
  <c r="C30" i="11" a="1"/>
  <c r="C30" i="11" s="1"/>
  <c r="E31" i="11" l="1"/>
  <c r="E32" i="11"/>
  <c r="E30" i="11"/>
  <c r="B31" i="11"/>
  <c r="B32" i="11"/>
  <c r="B30" i="11"/>
</calcChain>
</file>

<file path=xl/connections.xml><?xml version="1.0" encoding="utf-8"?>
<connections xmlns="http://schemas.openxmlformats.org/spreadsheetml/2006/main">
  <connection id="1" name="Movies" type="6" refreshedVersion="6" background="1" saveData="1">
    <textPr codePage="850" sourceFile="G:\Joanne Atha\Current as of Nov 8-05\COMP 2364 - Joanne\Current 201830\Assignment 4 and 2\Movies.txt">
      <textFields count="4">
        <textField/>
        <textField/>
        <textField/>
        <textField/>
      </textFields>
    </textPr>
  </connection>
  <connection id="2" name="Movies1" type="6" refreshedVersion="6" background="1" saveData="1">
    <textPr codePage="850" sourceFile="G:\Joanne Atha\Current as of Nov 8-05\COMP 2364 - Joanne\Current 201830\Assignment 4 and 2\Movies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<sst xmlns="http://schemas.openxmlformats.org/spreadsheetml/2006/main" count="713" uniqueCount="226">
  <si>
    <t>Name</t>
  </si>
  <si>
    <t>Location</t>
  </si>
  <si>
    <t>Title</t>
  </si>
  <si>
    <t>Hire Date</t>
  </si>
  <si>
    <t>Salary</t>
  </si>
  <si>
    <t>Adams</t>
  </si>
  <si>
    <t>Barnes</t>
  </si>
  <si>
    <t>Atlanta</t>
  </si>
  <si>
    <t>Chicago</t>
  </si>
  <si>
    <t>Boston</t>
  </si>
  <si>
    <t>Nitz</t>
  </si>
  <si>
    <t>Crandell</t>
  </si>
  <si>
    <t>Selinger</t>
  </si>
  <si>
    <t>Forgan</t>
  </si>
  <si>
    <t>Unice</t>
  </si>
  <si>
    <t>Gomez</t>
  </si>
  <si>
    <t>Manager</t>
  </si>
  <si>
    <t>Account Rep</t>
  </si>
  <si>
    <t>Lenz</t>
  </si>
  <si>
    <t>Garbett</t>
  </si>
  <si>
    <t>Laing</t>
  </si>
  <si>
    <t>Peterson</t>
  </si>
  <si>
    <t>Franklin</t>
  </si>
  <si>
    <t>Deberard</t>
  </si>
  <si>
    <t>Keone</t>
  </si>
  <si>
    <t>Terriquez</t>
  </si>
  <si>
    <t>Scholfield</t>
  </si>
  <si>
    <t>Hartvigsen</t>
  </si>
  <si>
    <t>Doering</t>
  </si>
  <si>
    <t>Akmatalieva</t>
  </si>
  <si>
    <t>Criteria Range:</t>
  </si>
  <si>
    <t>Output Range:</t>
  </si>
  <si>
    <t>Summary Statistics:</t>
  </si>
  <si>
    <t>Employee ID</t>
  </si>
  <si>
    <t>Criteria:</t>
  </si>
  <si>
    <t>Quick Search Results:</t>
  </si>
  <si>
    <t>Bonus Amount</t>
  </si>
  <si>
    <t>Transpayne Sales Rep Salary Information</t>
  </si>
  <si>
    <t>Date</t>
  </si>
  <si>
    <t>Percent</t>
  </si>
  <si>
    <t>Hired before</t>
  </si>
  <si>
    <t xml:space="preserve">Hired on or before </t>
  </si>
  <si>
    <t xml:space="preserve">Hired after </t>
  </si>
  <si>
    <t>Raise Status</t>
  </si>
  <si>
    <t>Manager Salary Threshold</t>
  </si>
  <si>
    <t>Years Employed</t>
  </si>
  <si>
    <t>Last Day of Year</t>
  </si>
  <si>
    <t>Vancouver</t>
  </si>
  <si>
    <t>Kelowna</t>
  </si>
  <si>
    <t>Prince George</t>
  </si>
  <si>
    <t>Total Salary</t>
  </si>
  <si>
    <t>Average Salary</t>
  </si>
  <si>
    <t>Count of Account Reps in Vancouver</t>
  </si>
  <si>
    <t>Salary Rank</t>
  </si>
  <si>
    <t>Quartile</t>
  </si>
  <si>
    <t>Database Average</t>
  </si>
  <si>
    <t>Database Minimum</t>
  </si>
  <si>
    <t>Database Maximum</t>
  </si>
  <si>
    <t>Database Count of Employees</t>
  </si>
  <si>
    <t>Ensure columns/rows are wide even so all data can be read</t>
  </si>
  <si>
    <t>Go to the Home Ribbon and select the Find &amp; Select in the Editing group</t>
  </si>
  <si>
    <t>Highlight D7:D26</t>
  </si>
  <si>
    <t>Repeat for b) and c)</t>
  </si>
  <si>
    <t>Maximum Salary</t>
  </si>
  <si>
    <t>Minimum Salary</t>
  </si>
  <si>
    <t>use mixed referencing so you can put the formula in once and drag it down to complete the remainder.</t>
  </si>
  <si>
    <t>absolute referencing would work but mixed has been requested - marks will be taken off the exam</t>
  </si>
  <si>
    <t xml:space="preserve">avoid using real numbers and words (i.e Vancouver) in the formula so it is more versatile and easier to update </t>
  </si>
  <si>
    <t>For consistency, update the formatting to be the same as above</t>
  </si>
  <si>
    <t>use format painter or the update formatting feature</t>
  </si>
  <si>
    <t>If you are using Office 365 there is a MaxIF and MinIF function. However, you will need to know how to do this in Excel 2016</t>
  </si>
  <si>
    <t>The curly brackets are added by Excel. This is what the formula looks like in the formula bar:</t>
  </si>
  <si>
    <t>Enter the cells required but do not hit enter</t>
  </si>
  <si>
    <r>
      <t xml:space="preserve">This is an array formula. In order to execute, select </t>
    </r>
    <r>
      <rPr>
        <b/>
        <sz val="11"/>
        <color theme="1"/>
        <rFont val="Calibri"/>
        <family val="2"/>
        <scheme val="minor"/>
      </rPr>
      <t>Ctrl+Shift+Enter</t>
    </r>
    <r>
      <rPr>
        <sz val="11"/>
        <color theme="1"/>
        <rFont val="Calibri"/>
        <family val="2"/>
        <scheme val="minor"/>
      </rPr>
      <t xml:space="preserve"> at the same time.</t>
    </r>
  </si>
  <si>
    <t>sumif and averageif functions are asking for a criteria (in this case, Vancouver, Kelown, Prince George)  to be met in order to add to the total</t>
  </si>
  <si>
    <t>in this case, use A30 instead of Vancouver; when you drag the formula down it will be updated - leave as relative referencing</t>
  </si>
  <si>
    <t>Summary of Account Reps in Vancouver</t>
  </si>
  <si>
    <t>Two criteria need to be met so the IFS functions need to be used</t>
  </si>
  <si>
    <t>(see note above - marks will be taken off if this is not done)</t>
  </si>
  <si>
    <t xml:space="preserve">Note that the cells to total/average are being seleclted first </t>
  </si>
  <si>
    <t>(in the IF functions they were selected last)</t>
  </si>
  <si>
    <t>Avoid using real words in the formula (i.e. Account Rep)</t>
  </si>
  <si>
    <t>"Account Rep" has been place in A34 and that is used in the formula</t>
  </si>
  <si>
    <t>A30 = Vancouver</t>
  </si>
  <si>
    <t>A34 = Account Rep</t>
  </si>
  <si>
    <t>Note that the countifs formula does note need the salary column added</t>
  </si>
  <si>
    <t>Always double check your work - are the results correct?</t>
  </si>
  <si>
    <t>Use mixed referencing</t>
  </si>
  <si>
    <t>update the formatting (do not leave as $)</t>
  </si>
  <si>
    <t xml:space="preserve">Update the formatting </t>
  </si>
  <si>
    <t>use the quartile.inc to include 0 and 4 (aka minimum and maximum)</t>
  </si>
  <si>
    <t>Centre and highlight (your choice of colours) the column headings</t>
  </si>
  <si>
    <t>Ensure columns/rows are wide enough so all data can be read</t>
  </si>
  <si>
    <t>11)</t>
  </si>
  <si>
    <t>Use mixed cell referencing and update the formatting, if necessary</t>
  </si>
  <si>
    <t>if this is not true it will continue</t>
  </si>
  <si>
    <t>If the hire date is on or before 2015-01-01 the bonus is 5% x the salary</t>
  </si>
  <si>
    <t>If the hire date is before 2010-01-01 the bonus is 9% x the salary</t>
  </si>
  <si>
    <t>We can add another if in here but there are only three choices - if the first two</t>
  </si>
  <si>
    <t>are false then it has to be the third</t>
  </si>
  <si>
    <t>12)</t>
  </si>
  <si>
    <t>Don't forget the "" around the words</t>
  </si>
  <si>
    <t>The false can be "" which will leave the cell blank or "No raise" or something to that effect</t>
  </si>
  <si>
    <t>Avoid using real words in the formula - I placed "Account Rep in D3 and refered to that in the formula</t>
  </si>
  <si>
    <t>Everyone gets a bonus but the bonus is based on the hire date.</t>
  </si>
  <si>
    <t>The Account Reps with a salary &lt; $66,000 get a raise</t>
  </si>
  <si>
    <t>13)</t>
  </si>
  <si>
    <t>use the Yearfrac function</t>
  </si>
  <si>
    <t>update the formulas - number with zero decimals</t>
  </si>
  <si>
    <t>14)</t>
  </si>
  <si>
    <t>Relative referencing</t>
  </si>
  <si>
    <t>Requesting Location (column 3) not Title</t>
  </si>
  <si>
    <t>15)</t>
  </si>
  <si>
    <t>Copy and paste the headings in row 2 to row 25</t>
  </si>
  <si>
    <t>Select any single cell in the data area or select all from A2:F22</t>
  </si>
  <si>
    <t>Data ribbon</t>
  </si>
  <si>
    <t>Advanced in the Sort &amp; Filter group</t>
  </si>
  <si>
    <t>Make sure to select "Copy to another location"</t>
  </si>
  <si>
    <t>Double check the list range covers the correct cells</t>
  </si>
  <si>
    <t>Double check the criteria range</t>
  </si>
  <si>
    <t>Double check to make sure the results are correct</t>
  </si>
  <si>
    <t>Make sure the criteria is spelled correctly (i.e. Account Rep not Account Reps)</t>
  </si>
  <si>
    <t>Double check your answers to make sure the results are correct</t>
  </si>
  <si>
    <t>I have used a few options for the field - any are correct</t>
  </si>
  <si>
    <t>Use the dcounta if you are counting text (or numbers)</t>
  </si>
  <si>
    <t>dcount can be used if counting numbers</t>
  </si>
  <si>
    <t>Total</t>
  </si>
  <si>
    <t>Delivery</t>
  </si>
  <si>
    <t>Pick-up</t>
  </si>
  <si>
    <t>Dine-In</t>
  </si>
  <si>
    <t>March</t>
  </si>
  <si>
    <t>February</t>
  </si>
  <si>
    <t>January</t>
  </si>
  <si>
    <t>Category</t>
  </si>
  <si>
    <t>2)</t>
  </si>
  <si>
    <t>COPY - Hold the CTRL button and left click on the tab and drag to the new location</t>
  </si>
  <si>
    <t>or right click and copy or use the format in the cells grouping on the home ribbon</t>
  </si>
  <si>
    <t>MOVE - similar to above but do not hold the CTRL</t>
  </si>
  <si>
    <t>RENAME - double click on tab</t>
  </si>
  <si>
    <t>3)</t>
  </si>
  <si>
    <t>Data Ribbon</t>
  </si>
  <si>
    <t>Data Validation</t>
  </si>
  <si>
    <t>Data Validation in the Data Tools grouping</t>
  </si>
  <si>
    <t>Select the cellsB B4:D6 (do not include the totals)</t>
  </si>
  <si>
    <t>Update the formatting - numbers consistent and title merged &amp; centered</t>
  </si>
  <si>
    <t>Rename tab to Pizza (format in cells area; right click or double click on tab)</t>
  </si>
  <si>
    <t>Victoria</t>
  </si>
  <si>
    <t>Regional Totals</t>
  </si>
  <si>
    <t>Move from Pizza v2 file - right click on tab and move</t>
  </si>
  <si>
    <t>If you want to move all 4 tabs at the same time group them first and then right click and move</t>
  </si>
  <si>
    <t>Group  - click on the Vancouver tab, then SHIFT, then the Summary tab - all 4 sheets are highlighted and showing as grouped now</t>
  </si>
  <si>
    <t>Make sure you describe in detail</t>
  </si>
  <si>
    <t>Select A1:D7</t>
  </si>
  <si>
    <t>Go to the Home ribbon and select Fill in the Editing group</t>
  </si>
  <si>
    <t>Click on Across Worksheets</t>
  </si>
  <si>
    <t>Select Formats</t>
  </si>
  <si>
    <t>Make sure the number formatting is updated</t>
  </si>
  <si>
    <t>Autosum</t>
  </si>
  <si>
    <t>Home Ribbon</t>
  </si>
  <si>
    <t>View Ribbon - New Window</t>
  </si>
  <si>
    <t>Repeat two more times</t>
  </si>
  <si>
    <t>View Ribbon - Arrange All</t>
  </si>
  <si>
    <t>Use the snipping tool or Print screen</t>
  </si>
  <si>
    <t>This must be included in the Excel spreadsheet</t>
  </si>
  <si>
    <t>If an extra file (i.e. jpg or png) was submitted</t>
  </si>
  <si>
    <t>no marks will be given</t>
  </si>
  <si>
    <t>4) steps listed in 4)</t>
  </si>
  <si>
    <t>From Text</t>
  </si>
  <si>
    <t>Serial #</t>
  </si>
  <si>
    <t>Movie Title</t>
  </si>
  <si>
    <t>Release Date</t>
  </si>
  <si>
    <t>Rating</t>
  </si>
  <si>
    <t>The GodFather</t>
  </si>
  <si>
    <t>PG-13</t>
  </si>
  <si>
    <t>Good Luck Chuck</t>
  </si>
  <si>
    <t>Good Fellas</t>
  </si>
  <si>
    <t>PG</t>
  </si>
  <si>
    <t>Star Wars</t>
  </si>
  <si>
    <t>G</t>
  </si>
  <si>
    <t>Indiana Jones</t>
  </si>
  <si>
    <t>Bridget Jones</t>
  </si>
  <si>
    <t>Step Brothers</t>
  </si>
  <si>
    <t>Mama Mia</t>
  </si>
  <si>
    <t>Tron</t>
  </si>
  <si>
    <t>The Last Dragon</t>
  </si>
  <si>
    <t>The Golden Child</t>
  </si>
  <si>
    <t>R</t>
  </si>
  <si>
    <t>Shaft</t>
  </si>
  <si>
    <t>Super Fly</t>
  </si>
  <si>
    <t>Big Trouble in Little China</t>
  </si>
  <si>
    <t>Blue Streak</t>
  </si>
  <si>
    <t>Glory Road</t>
  </si>
  <si>
    <t>Remember The Titans</t>
  </si>
  <si>
    <t>Up</t>
  </si>
  <si>
    <t>Aladdin</t>
  </si>
  <si>
    <t>Cinderella</t>
  </si>
  <si>
    <t>House Party</t>
  </si>
  <si>
    <t>Office Space</t>
  </si>
  <si>
    <t>Dirty Harry</t>
  </si>
  <si>
    <t>Monsters Inc</t>
  </si>
  <si>
    <t>Space Cowboys</t>
  </si>
  <si>
    <t>Planet 51</t>
  </si>
  <si>
    <t>Vanilla Sky</t>
  </si>
  <si>
    <t>Batman</t>
  </si>
  <si>
    <t>Superman</t>
  </si>
  <si>
    <t>The God Father</t>
  </si>
  <si>
    <t>Adjust columns</t>
  </si>
  <si>
    <t>Rename worksheet</t>
  </si>
  <si>
    <t>Copy the worksheet</t>
  </si>
  <si>
    <t>Rename new worksheet Text functions</t>
  </si>
  <si>
    <t>Highlight column c and cut</t>
  </si>
  <si>
    <t>Highlight column b and right click and select "insert cut cells"</t>
  </si>
  <si>
    <t xml:space="preserve">Moving </t>
  </si>
  <si>
    <t>Right click on column d and insert new column</t>
  </si>
  <si>
    <t>Don't forget to add the " " so there is a space in between the words</t>
  </si>
  <si>
    <t>Don't forget to use the concatenate function - the &amp; would work but no marks will be given since concatenate was requested</t>
  </si>
  <si>
    <t>Column D should have this formula in it as per c) - nested function; no marks given if there are two columns/formulas</t>
  </si>
  <si>
    <t>Highlight the headings and select bold or use CTRL + B</t>
  </si>
  <si>
    <t>Keep the headings highlighted and select underline or use CTRL + U</t>
  </si>
  <si>
    <t>Do not use Find &amp; Replace</t>
  </si>
  <si>
    <t>You could also refer to PG-13 and PG-12</t>
  </si>
  <si>
    <t>Highlight rows 1 and 2</t>
  </si>
  <si>
    <t>Right click</t>
  </si>
  <si>
    <t>Select insert</t>
  </si>
  <si>
    <t>Current date</t>
  </si>
  <si>
    <t>or =now()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</si>
</sst>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&quot;$&quot;* #,##0_);_(&quot;$&quot;* \(#,##0\);_(&quot;$&quot;* &quot;-&quot;??_);_(@_)"/>
    <numFmt numFmtId="167" formatCode="_(* #,##0_);_(* \(#,##0\);_(* &quot;-&quot;??_);_(@_)"/>
    <numFmt numFmtId="168" formatCode="_(* #,##0.0_);_(* \(#,##0.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15"/>
      </patternFill>
    </fill>
    <fill>
      <patternFill patternType="darkGray">
        <fgColor indexed="9"/>
        <bgColor indexed="13"/>
      </patternFill>
    </fill>
    <fill>
      <patternFill patternType="solid">
        <fgColor theme="3" tint="0.39997558519241921"/>
        <bgColor indexed="24"/>
      </patternFill>
    </fill>
    <fill>
      <patternFill patternType="solid">
        <fgColor theme="1" tint="0.499984740745262"/>
        <bgColor indexed="24"/>
      </patternFill>
    </fill>
    <fill>
      <patternFill patternType="solid">
        <fgColor theme="4" tint="0.79998168889431442"/>
        <bgColor indexed="2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72">
    <xf numFmtId="0" fontId="0" fillId="0" borderId="0" xfId="0"/>
    <xf numFmtId="166" fontId="0" fillId="0" borderId="0" xfId="1" applyNumberFormat="1" applyFont="1"/>
    <xf numFmtId="164" fontId="0" fillId="0" borderId="0" xfId="1" applyFont="1"/>
    <xf numFmtId="0" fontId="2" fillId="2" borderId="0" xfId="0" applyFont="1" applyFill="1" applyAlignment="1">
      <alignment horizontal="left"/>
    </xf>
    <xf numFmtId="14" fontId="0" fillId="0" borderId="0" xfId="0" applyNumberFormat="1" applyAlignment="1">
      <alignment horizontal="right" indent="1"/>
    </xf>
    <xf numFmtId="167" fontId="0" fillId="0" borderId="0" xfId="2" applyNumberFormat="1" applyFont="1"/>
    <xf numFmtId="0" fontId="0" fillId="0" borderId="0" xfId="0" applyAlignment="1">
      <alignment horizontal="center"/>
    </xf>
    <xf numFmtId="168" fontId="0" fillId="0" borderId="0" xfId="2" applyNumberFormat="1" applyFont="1" applyAlignment="1">
      <alignment horizontal="right" indent="2"/>
    </xf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166" fontId="4" fillId="0" borderId="0" xfId="1" applyNumberFormat="1" applyFont="1"/>
    <xf numFmtId="0" fontId="0" fillId="3" borderId="0" xfId="0" applyFill="1"/>
    <xf numFmtId="0" fontId="3" fillId="3" borderId="0" xfId="0" applyFont="1" applyFill="1"/>
    <xf numFmtId="0" fontId="3" fillId="3" borderId="0" xfId="0" applyFont="1" applyFill="1" applyAlignment="1">
      <alignment horizontal="left" vertical="top"/>
    </xf>
    <xf numFmtId="0" fontId="0" fillId="0" borderId="1" xfId="0" applyBorder="1"/>
    <xf numFmtId="14" fontId="0" fillId="0" borderId="1" xfId="0" applyNumberFormat="1" applyBorder="1" applyAlignment="1">
      <alignment horizontal="right" indent="1"/>
    </xf>
    <xf numFmtId="166" fontId="4" fillId="0" borderId="1" xfId="1" applyNumberFormat="1" applyFont="1" applyBorder="1"/>
    <xf numFmtId="0" fontId="0" fillId="0" borderId="2" xfId="0" applyBorder="1"/>
    <xf numFmtId="14" fontId="0" fillId="0" borderId="2" xfId="0" applyNumberFormat="1" applyBorder="1" applyAlignment="1">
      <alignment horizontal="right" indent="1"/>
    </xf>
    <xf numFmtId="166" fontId="4" fillId="0" borderId="2" xfId="1" applyNumberFormat="1" applyFont="1" applyBorder="1"/>
    <xf numFmtId="166" fontId="0" fillId="0" borderId="2" xfId="1" applyNumberFormat="1" applyFont="1" applyBorder="1"/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9" fontId="0" fillId="0" borderId="0" xfId="0" applyNumberFormat="1"/>
    <xf numFmtId="166" fontId="0" fillId="0" borderId="0" xfId="0" applyNumberFormat="1"/>
    <xf numFmtId="164" fontId="2" fillId="0" borderId="0" xfId="1" applyFont="1"/>
    <xf numFmtId="0" fontId="2" fillId="2" borderId="9" xfId="0" applyFont="1" applyFill="1" applyBorder="1" applyAlignment="1">
      <alignment horizontal="center"/>
    </xf>
    <xf numFmtId="0" fontId="0" fillId="0" borderId="0" xfId="0" applyFont="1"/>
    <xf numFmtId="166" fontId="2" fillId="5" borderId="0" xfId="1" applyNumberFormat="1" applyFont="1" applyFill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4" fontId="2" fillId="0" borderId="0" xfId="0" applyNumberFormat="1" applyFont="1" applyAlignment="1">
      <alignment horizontal="right"/>
    </xf>
    <xf numFmtId="0" fontId="0" fillId="0" borderId="2" xfId="0" applyNumberFormat="1" applyBorder="1" applyAlignment="1">
      <alignment horizontal="right" indent="1"/>
    </xf>
    <xf numFmtId="0" fontId="0" fillId="0" borderId="1" xfId="0" applyNumberFormat="1" applyBorder="1" applyAlignment="1">
      <alignment horizontal="right" indent="1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7" borderId="0" xfId="0" applyFill="1"/>
    <xf numFmtId="14" fontId="0" fillId="7" borderId="0" xfId="0" applyNumberFormat="1" applyFill="1"/>
    <xf numFmtId="0" fontId="5" fillId="7" borderId="0" xfId="0" applyFont="1" applyFill="1"/>
    <xf numFmtId="0" fontId="0" fillId="7" borderId="0" xfId="0" applyFont="1" applyFill="1"/>
    <xf numFmtId="166" fontId="4" fillId="0" borderId="0" xfId="1" applyNumberFormat="1" applyFont="1" applyBorder="1"/>
    <xf numFmtId="0" fontId="2" fillId="7" borderId="0" xfId="0" applyFont="1" applyFill="1"/>
    <xf numFmtId="166" fontId="0" fillId="7" borderId="0" xfId="1" applyNumberFormat="1" applyFont="1" applyFill="1"/>
    <xf numFmtId="0" fontId="0" fillId="0" borderId="0" xfId="0" applyFill="1"/>
    <xf numFmtId="1" fontId="0" fillId="0" borderId="2" xfId="1" applyNumberFormat="1" applyFont="1" applyBorder="1"/>
    <xf numFmtId="0" fontId="2" fillId="7" borderId="4" xfId="0" applyFont="1" applyFill="1" applyBorder="1" applyAlignment="1">
      <alignment horizontal="center" wrapText="1"/>
    </xf>
    <xf numFmtId="0" fontId="2" fillId="8" borderId="0" xfId="0" applyFont="1" applyFill="1" applyAlignment="1">
      <alignment horizontal="center"/>
    </xf>
    <xf numFmtId="166" fontId="2" fillId="7" borderId="0" xfId="1" applyNumberFormat="1" applyFont="1" applyFill="1"/>
    <xf numFmtId="0" fontId="2" fillId="7" borderId="0" xfId="0" applyFont="1" applyFill="1" applyAlignment="1">
      <alignment horizontal="right"/>
    </xf>
    <xf numFmtId="1" fontId="0" fillId="0" borderId="2" xfId="0" applyNumberFormat="1" applyBorder="1" applyAlignment="1">
      <alignment horizontal="right" indent="1"/>
    </xf>
    <xf numFmtId="0" fontId="0" fillId="7" borderId="0" xfId="0" applyFont="1" applyFill="1" applyBorder="1" applyAlignment="1">
      <alignment horizontal="left"/>
    </xf>
    <xf numFmtId="0" fontId="0" fillId="7" borderId="0" xfId="0" applyFont="1" applyFill="1" applyAlignment="1">
      <alignment horizontal="left"/>
    </xf>
    <xf numFmtId="166" fontId="6" fillId="9" borderId="10" xfId="1" applyNumberFormat="1" applyFont="1" applyFill="1" applyBorder="1" applyAlignment="1"/>
    <xf numFmtId="0" fontId="7" fillId="10" borderId="10" xfId="0" applyNumberFormat="1" applyFont="1" applyFill="1" applyBorder="1" applyAlignment="1">
      <alignment horizontal="left"/>
    </xf>
    <xf numFmtId="166" fontId="6" fillId="9" borderId="0" xfId="1" applyNumberFormat="1" applyFont="1" applyFill="1" applyBorder="1" applyAlignment="1"/>
    <xf numFmtId="0" fontId="7" fillId="10" borderId="0" xfId="0" applyNumberFormat="1" applyFont="1" applyFill="1" applyBorder="1" applyAlignment="1">
      <alignment horizontal="left"/>
    </xf>
    <xf numFmtId="0" fontId="8" fillId="11" borderId="11" xfId="0" applyFont="1" applyFill="1" applyBorder="1" applyAlignment="1">
      <alignment horizontal="center"/>
    </xf>
    <xf numFmtId="0" fontId="8" fillId="12" borderId="11" xfId="0" applyNumberFormat="1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10" fillId="13" borderId="0" xfId="0" applyFont="1" applyFill="1" applyBorder="1" applyAlignment="1">
      <alignment horizontal="left"/>
    </xf>
    <xf numFmtId="0" fontId="0" fillId="14" borderId="0" xfId="0" applyFill="1"/>
    <xf numFmtId="0" fontId="4" fillId="14" borderId="0" xfId="0" applyFont="1" applyFill="1" applyAlignment="1">
      <alignment horizontal="left"/>
    </xf>
    <xf numFmtId="0" fontId="11" fillId="0" borderId="0" xfId="0" applyFont="1" applyBorder="1"/>
    <xf numFmtId="0" fontId="11" fillId="14" borderId="0" xfId="0" applyFont="1" applyFill="1" applyBorder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4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5" Type="http://schemas.openxmlformats.org/officeDocument/2006/relationships/image" Target="../media/image20.png"/><Relationship Id="rId4" Type="http://schemas.openxmlformats.org/officeDocument/2006/relationships/image" Target="../media/image19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5" Type="http://schemas.openxmlformats.org/officeDocument/2006/relationships/image" Target="../media/image25.png"/><Relationship Id="rId4" Type="http://schemas.openxmlformats.org/officeDocument/2006/relationships/image" Target="../media/image2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8.png"/><Relationship Id="rId2" Type="http://schemas.openxmlformats.org/officeDocument/2006/relationships/image" Target="../media/image27.png"/><Relationship Id="rId1" Type="http://schemas.openxmlformats.org/officeDocument/2006/relationships/image" Target="../media/image26.png"/><Relationship Id="rId4" Type="http://schemas.openxmlformats.org/officeDocument/2006/relationships/image" Target="../media/image29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2.png"/><Relationship Id="rId2" Type="http://schemas.openxmlformats.org/officeDocument/2006/relationships/image" Target="../media/image31.png"/><Relationship Id="rId1" Type="http://schemas.openxmlformats.org/officeDocument/2006/relationships/image" Target="../media/image30.png"/><Relationship Id="rId5" Type="http://schemas.openxmlformats.org/officeDocument/2006/relationships/image" Target="../media/image34.png"/><Relationship Id="rId4" Type="http://schemas.openxmlformats.org/officeDocument/2006/relationships/image" Target="../media/image33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7.png"/><Relationship Id="rId2" Type="http://schemas.openxmlformats.org/officeDocument/2006/relationships/image" Target="../media/image36.png"/><Relationship Id="rId1" Type="http://schemas.openxmlformats.org/officeDocument/2006/relationships/image" Target="../media/image35.png"/><Relationship Id="rId4" Type="http://schemas.openxmlformats.org/officeDocument/2006/relationships/image" Target="../media/image3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66261</xdr:colOff>
      <xdr:row>8</xdr:row>
      <xdr:rowOff>57978</xdr:rowOff>
    </xdr:from>
    <xdr:to>
      <xdr:col>13</xdr:col>
      <xdr:colOff>350231</xdr:colOff>
      <xdr:row>12</xdr:row>
      <xdr:rowOff>134073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28174" y="1416326"/>
          <a:ext cx="971429" cy="838095"/>
        </a:xfrm>
        <a:prstGeom prst="rect">
          <a:avLst/>
        </a:prstGeom>
      </xdr:spPr>
    </xdr:pic>
    <xdr:clientData/>
  </xdr:twoCellAnchor>
  <xdr:twoCellAnchor editAs="oneCell">
    <xdr:from>
      <xdr:col>11</xdr:col>
      <xdr:colOff>579783</xdr:colOff>
      <xdr:row>13</xdr:row>
      <xdr:rowOff>74543</xdr:rowOff>
    </xdr:from>
    <xdr:to>
      <xdr:col>18</xdr:col>
      <xdr:colOff>347868</xdr:colOff>
      <xdr:row>23</xdr:row>
      <xdr:rowOff>8282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3225" r="2479" b="7258"/>
        <a:stretch/>
      </xdr:blipFill>
      <xdr:spPr>
        <a:xfrm>
          <a:off x="11628783" y="2766391"/>
          <a:ext cx="4133021" cy="1838739"/>
        </a:xfrm>
        <a:prstGeom prst="rect">
          <a:avLst/>
        </a:prstGeom>
      </xdr:spPr>
    </xdr:pic>
    <xdr:clientData/>
  </xdr:twoCellAnchor>
  <xdr:twoCellAnchor>
    <xdr:from>
      <xdr:col>13</xdr:col>
      <xdr:colOff>66260</xdr:colOff>
      <xdr:row>10</xdr:row>
      <xdr:rowOff>157369</xdr:rowOff>
    </xdr:from>
    <xdr:to>
      <xdr:col>13</xdr:col>
      <xdr:colOff>281608</xdr:colOff>
      <xdr:row>12</xdr:row>
      <xdr:rowOff>57978</xdr:rowOff>
    </xdr:to>
    <xdr:sp macro="" textlink="">
      <xdr:nvSpPr>
        <xdr:cNvPr id="4" name="Oval 3"/>
        <xdr:cNvSpPr/>
      </xdr:nvSpPr>
      <xdr:spPr>
        <a:xfrm>
          <a:off x="12415630" y="2277717"/>
          <a:ext cx="215348" cy="281609"/>
        </a:xfrm>
        <a:prstGeom prst="ellipse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11</xdr:col>
      <xdr:colOff>397564</xdr:colOff>
      <xdr:row>21</xdr:row>
      <xdr:rowOff>107674</xdr:rowOff>
    </xdr:from>
    <xdr:to>
      <xdr:col>13</xdr:col>
      <xdr:colOff>173933</xdr:colOff>
      <xdr:row>23</xdr:row>
      <xdr:rowOff>8283</xdr:rowOff>
    </xdr:to>
    <xdr:sp macro="" textlink="">
      <xdr:nvSpPr>
        <xdr:cNvPr id="5" name="Oval 4"/>
        <xdr:cNvSpPr/>
      </xdr:nvSpPr>
      <xdr:spPr>
        <a:xfrm>
          <a:off x="11446564" y="4323522"/>
          <a:ext cx="1076739" cy="281609"/>
        </a:xfrm>
        <a:prstGeom prst="ellipse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 editAs="oneCell">
    <xdr:from>
      <xdr:col>12</xdr:col>
      <xdr:colOff>24849</xdr:colOff>
      <xdr:row>27</xdr:row>
      <xdr:rowOff>57978</xdr:rowOff>
    </xdr:from>
    <xdr:to>
      <xdr:col>15</xdr:col>
      <xdr:colOff>559184</xdr:colOff>
      <xdr:row>32</xdr:row>
      <xdr:rowOff>716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43523" y="5416826"/>
          <a:ext cx="2447619" cy="895238"/>
        </a:xfrm>
        <a:prstGeom prst="rect">
          <a:avLst/>
        </a:prstGeom>
      </xdr:spPr>
    </xdr:pic>
    <xdr:clientData/>
  </xdr:twoCellAnchor>
  <xdr:twoCellAnchor>
    <xdr:from>
      <xdr:col>6</xdr:col>
      <xdr:colOff>447261</xdr:colOff>
      <xdr:row>26</xdr:row>
      <xdr:rowOff>41413</xdr:rowOff>
    </xdr:from>
    <xdr:to>
      <xdr:col>7</xdr:col>
      <xdr:colOff>935935</xdr:colOff>
      <xdr:row>29</xdr:row>
      <xdr:rowOff>24848</xdr:rowOff>
    </xdr:to>
    <xdr:cxnSp macro="">
      <xdr:nvCxnSpPr>
        <xdr:cNvPr id="8" name="Straight Arrow Connector 7"/>
        <xdr:cNvCxnSpPr/>
      </xdr:nvCxnSpPr>
      <xdr:spPr>
        <a:xfrm flipH="1" flipV="1">
          <a:off x="8382000" y="5209761"/>
          <a:ext cx="1316935" cy="5549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29</xdr:row>
      <xdr:rowOff>132522</xdr:rowOff>
    </xdr:from>
    <xdr:to>
      <xdr:col>7</xdr:col>
      <xdr:colOff>289891</xdr:colOff>
      <xdr:row>30</xdr:row>
      <xdr:rowOff>1</xdr:rowOff>
    </xdr:to>
    <xdr:cxnSp macro="">
      <xdr:nvCxnSpPr>
        <xdr:cNvPr id="10" name="Straight Arrow Connector 9"/>
        <xdr:cNvCxnSpPr/>
      </xdr:nvCxnSpPr>
      <xdr:spPr>
        <a:xfrm flipH="1">
          <a:off x="7123044" y="5872370"/>
          <a:ext cx="1929847" cy="57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8282</xdr:colOff>
      <xdr:row>27</xdr:row>
      <xdr:rowOff>41413</xdr:rowOff>
    </xdr:from>
    <xdr:to>
      <xdr:col>22</xdr:col>
      <xdr:colOff>64138</xdr:colOff>
      <xdr:row>32</xdr:row>
      <xdr:rowOff>98437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453152" y="5400261"/>
          <a:ext cx="3733333" cy="1009524"/>
        </a:xfrm>
        <a:prstGeom prst="rect">
          <a:avLst/>
        </a:prstGeom>
      </xdr:spPr>
    </xdr:pic>
    <xdr:clientData/>
  </xdr:twoCellAnchor>
  <xdr:twoCellAnchor editAs="oneCell">
    <xdr:from>
      <xdr:col>12</xdr:col>
      <xdr:colOff>57978</xdr:colOff>
      <xdr:row>39</xdr:row>
      <xdr:rowOff>41413</xdr:rowOff>
    </xdr:from>
    <xdr:to>
      <xdr:col>20</xdr:col>
      <xdr:colOff>184891</xdr:colOff>
      <xdr:row>44</xdr:row>
      <xdr:rowOff>12723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976652" y="7686261"/>
          <a:ext cx="5104762" cy="923810"/>
        </a:xfrm>
        <a:prstGeom prst="rect">
          <a:avLst/>
        </a:prstGeom>
      </xdr:spPr>
    </xdr:pic>
    <xdr:clientData/>
  </xdr:twoCellAnchor>
  <xdr:twoCellAnchor editAs="oneCell">
    <xdr:from>
      <xdr:col>21</xdr:col>
      <xdr:colOff>49695</xdr:colOff>
      <xdr:row>42</xdr:row>
      <xdr:rowOff>24848</xdr:rowOff>
    </xdr:from>
    <xdr:to>
      <xdr:col>25</xdr:col>
      <xdr:colOff>7566</xdr:colOff>
      <xdr:row>44</xdr:row>
      <xdr:rowOff>72419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559130" y="8241196"/>
          <a:ext cx="2409524" cy="428571"/>
        </a:xfrm>
        <a:prstGeom prst="rect">
          <a:avLst/>
        </a:prstGeom>
      </xdr:spPr>
    </xdr:pic>
    <xdr:clientData/>
  </xdr:twoCellAnchor>
  <xdr:twoCellAnchor>
    <xdr:from>
      <xdr:col>21</xdr:col>
      <xdr:colOff>33131</xdr:colOff>
      <xdr:row>42</xdr:row>
      <xdr:rowOff>140805</xdr:rowOff>
    </xdr:from>
    <xdr:to>
      <xdr:col>21</xdr:col>
      <xdr:colOff>248479</xdr:colOff>
      <xdr:row>44</xdr:row>
      <xdr:rowOff>41414</xdr:rowOff>
    </xdr:to>
    <xdr:sp macro="" textlink="">
      <xdr:nvSpPr>
        <xdr:cNvPr id="15" name="Oval 14"/>
        <xdr:cNvSpPr/>
      </xdr:nvSpPr>
      <xdr:spPr>
        <a:xfrm>
          <a:off x="17542566" y="8357153"/>
          <a:ext cx="215348" cy="281609"/>
        </a:xfrm>
        <a:prstGeom prst="ellipse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 editAs="oneCell">
    <xdr:from>
      <xdr:col>6</xdr:col>
      <xdr:colOff>66261</xdr:colOff>
      <xdr:row>42</xdr:row>
      <xdr:rowOff>149087</xdr:rowOff>
    </xdr:from>
    <xdr:to>
      <xdr:col>10</xdr:col>
      <xdr:colOff>123810</xdr:colOff>
      <xdr:row>46</xdr:row>
      <xdr:rowOff>82325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638761" y="8365435"/>
          <a:ext cx="3428571" cy="695238"/>
        </a:xfrm>
        <a:prstGeom prst="rect">
          <a:avLst/>
        </a:prstGeom>
      </xdr:spPr>
    </xdr:pic>
    <xdr:clientData/>
  </xdr:twoCellAnchor>
  <xdr:twoCellAnchor editAs="oneCell">
    <xdr:from>
      <xdr:col>8</xdr:col>
      <xdr:colOff>140804</xdr:colOff>
      <xdr:row>6</xdr:row>
      <xdr:rowOff>57979</xdr:rowOff>
    </xdr:from>
    <xdr:to>
      <xdr:col>10</xdr:col>
      <xdr:colOff>372718</xdr:colOff>
      <xdr:row>9</xdr:row>
      <xdr:rowOff>124240</xdr:rowOff>
    </xdr:to>
    <xdr:pic>
      <xdr:nvPicPr>
        <xdr:cNvPr id="17" name="Picture 16"/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t="7706" r="27477" b="7528"/>
        <a:stretch/>
      </xdr:blipFill>
      <xdr:spPr>
        <a:xfrm>
          <a:off x="10692847" y="1416327"/>
          <a:ext cx="1623393" cy="637761"/>
        </a:xfrm>
        <a:prstGeom prst="rect">
          <a:avLst/>
        </a:prstGeom>
      </xdr:spPr>
    </xdr:pic>
    <xdr:clientData/>
  </xdr:twoCellAnchor>
  <xdr:twoCellAnchor editAs="oneCell">
    <xdr:from>
      <xdr:col>0</xdr:col>
      <xdr:colOff>1142999</xdr:colOff>
      <xdr:row>46</xdr:row>
      <xdr:rowOff>149088</xdr:rowOff>
    </xdr:from>
    <xdr:to>
      <xdr:col>1</xdr:col>
      <xdr:colOff>1310395</xdr:colOff>
      <xdr:row>54</xdr:row>
      <xdr:rowOff>25088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42999" y="9127436"/>
          <a:ext cx="2619048" cy="1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9525</xdr:colOff>
      <xdr:row>9</xdr:row>
      <xdr:rowOff>57150</xdr:rowOff>
    </xdr:from>
    <xdr:to>
      <xdr:col>15</xdr:col>
      <xdr:colOff>123420</xdr:colOff>
      <xdr:row>17</xdr:row>
      <xdr:rowOff>180769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58400" y="1990725"/>
          <a:ext cx="3238095" cy="1647619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24</xdr:row>
      <xdr:rowOff>57150</xdr:rowOff>
    </xdr:from>
    <xdr:to>
      <xdr:col>15</xdr:col>
      <xdr:colOff>75802</xdr:colOff>
      <xdr:row>32</xdr:row>
      <xdr:rowOff>180769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34650" y="4848225"/>
          <a:ext cx="3180952" cy="164761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66675</xdr:rowOff>
    </xdr:from>
    <xdr:to>
      <xdr:col>6</xdr:col>
      <xdr:colOff>314094</xdr:colOff>
      <xdr:row>39</xdr:row>
      <xdr:rowOff>152199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57825" y="6191250"/>
          <a:ext cx="1847619" cy="16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30</xdr:row>
      <xdr:rowOff>47625</xdr:rowOff>
    </xdr:from>
    <xdr:to>
      <xdr:col>3</xdr:col>
      <xdr:colOff>628337</xdr:colOff>
      <xdr:row>31</xdr:row>
      <xdr:rowOff>114256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27031"/>
        <a:stretch/>
      </xdr:blipFill>
      <xdr:spPr>
        <a:xfrm>
          <a:off x="847725" y="5981700"/>
          <a:ext cx="2504762" cy="25713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28575</xdr:colOff>
      <xdr:row>11</xdr:row>
      <xdr:rowOff>95250</xdr:rowOff>
    </xdr:from>
    <xdr:to>
      <xdr:col>10</xdr:col>
      <xdr:colOff>590281</xdr:colOff>
      <xdr:row>22</xdr:row>
      <xdr:rowOff>190226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656"/>
        <a:stretch/>
      </xdr:blipFill>
      <xdr:spPr>
        <a:xfrm>
          <a:off x="8372475" y="2209800"/>
          <a:ext cx="2095231" cy="21904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409575</xdr:colOff>
      <xdr:row>1</xdr:row>
      <xdr:rowOff>114300</xdr:rowOff>
    </xdr:from>
    <xdr:to>
      <xdr:col>16</xdr:col>
      <xdr:colOff>342375</xdr:colOff>
      <xdr:row>6</xdr:row>
      <xdr:rowOff>171323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4575" y="314325"/>
          <a:ext cx="4200000" cy="10190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571500</xdr:colOff>
      <xdr:row>13</xdr:row>
      <xdr:rowOff>38100</xdr:rowOff>
    </xdr:from>
    <xdr:to>
      <xdr:col>11</xdr:col>
      <xdr:colOff>609138</xdr:colOff>
      <xdr:row>28</xdr:row>
      <xdr:rowOff>142495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508"/>
        <a:stretch/>
      </xdr:blipFill>
      <xdr:spPr>
        <a:xfrm>
          <a:off x="3829050" y="2600325"/>
          <a:ext cx="3695238" cy="296189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</xdr:row>
      <xdr:rowOff>47625</xdr:rowOff>
    </xdr:from>
    <xdr:to>
      <xdr:col>18</xdr:col>
      <xdr:colOff>28105</xdr:colOff>
      <xdr:row>28</xdr:row>
      <xdr:rowOff>57150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026" t="2500" b="3426"/>
        <a:stretch/>
      </xdr:blipFill>
      <xdr:spPr>
        <a:xfrm>
          <a:off x="7524750" y="2609850"/>
          <a:ext cx="3685705" cy="2867025"/>
        </a:xfrm>
        <a:prstGeom prst="rect">
          <a:avLst/>
        </a:prstGeom>
      </xdr:spPr>
    </xdr:pic>
    <xdr:clientData/>
  </xdr:twoCellAnchor>
  <xdr:twoCellAnchor editAs="oneCell">
    <xdr:from>
      <xdr:col>12</xdr:col>
      <xdr:colOff>171450</xdr:colOff>
      <xdr:row>28</xdr:row>
      <xdr:rowOff>133350</xdr:rowOff>
    </xdr:from>
    <xdr:to>
      <xdr:col>16</xdr:col>
      <xdr:colOff>104479</xdr:colOff>
      <xdr:row>35</xdr:row>
      <xdr:rowOff>161755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96200" y="5553075"/>
          <a:ext cx="2371429" cy="1361905"/>
        </a:xfrm>
        <a:prstGeom prst="rect">
          <a:avLst/>
        </a:prstGeom>
      </xdr:spPr>
    </xdr:pic>
    <xdr:clientData/>
  </xdr:twoCellAnchor>
  <xdr:twoCellAnchor editAs="oneCell">
    <xdr:from>
      <xdr:col>18</xdr:col>
      <xdr:colOff>133350</xdr:colOff>
      <xdr:row>13</xdr:row>
      <xdr:rowOff>0</xdr:rowOff>
    </xdr:from>
    <xdr:to>
      <xdr:col>24</xdr:col>
      <xdr:colOff>57150</xdr:colOff>
      <xdr:row>28</xdr:row>
      <xdr:rowOff>47625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2273" t="3087" r="2765" b="2765"/>
        <a:stretch/>
      </xdr:blipFill>
      <xdr:spPr>
        <a:xfrm>
          <a:off x="11315700" y="2562225"/>
          <a:ext cx="3581400" cy="29051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29</xdr:row>
      <xdr:rowOff>57150</xdr:rowOff>
    </xdr:from>
    <xdr:to>
      <xdr:col>27</xdr:col>
      <xdr:colOff>227886</xdr:colOff>
      <xdr:row>34</xdr:row>
      <xdr:rowOff>161786</xdr:rowOff>
    </xdr:to>
    <xdr:pic>
      <xdr:nvPicPr>
        <xdr:cNvPr id="7" name="Picture 6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5129"/>
        <a:stretch/>
      </xdr:blipFill>
      <xdr:spPr>
        <a:xfrm>
          <a:off x="11182350" y="5667375"/>
          <a:ext cx="5714286" cy="105713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</xdr:colOff>
      <xdr:row>12</xdr:row>
      <xdr:rowOff>180975</xdr:rowOff>
    </xdr:from>
    <xdr:to>
      <xdr:col>8</xdr:col>
      <xdr:colOff>380802</xdr:colOff>
      <xdr:row>22</xdr:row>
      <xdr:rowOff>142642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6650" y="2466975"/>
          <a:ext cx="1580952" cy="186666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66674</xdr:rowOff>
    </xdr:from>
    <xdr:to>
      <xdr:col>9</xdr:col>
      <xdr:colOff>190248</xdr:colOff>
      <xdr:row>12</xdr:row>
      <xdr:rowOff>161925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8492" b="6592"/>
        <a:stretch/>
      </xdr:blipFill>
      <xdr:spPr>
        <a:xfrm>
          <a:off x="3657600" y="1676399"/>
          <a:ext cx="2019048" cy="857251"/>
        </a:xfrm>
        <a:prstGeom prst="rect">
          <a:avLst/>
        </a:prstGeom>
      </xdr:spPr>
    </xdr:pic>
    <xdr:clientData/>
  </xdr:twoCellAnchor>
  <xdr:twoCellAnchor>
    <xdr:from>
      <xdr:col>6</xdr:col>
      <xdr:colOff>581026</xdr:colOff>
      <xdr:row>9</xdr:row>
      <xdr:rowOff>95250</xdr:rowOff>
    </xdr:from>
    <xdr:to>
      <xdr:col>9</xdr:col>
      <xdr:colOff>352425</xdr:colOff>
      <xdr:row>9</xdr:row>
      <xdr:rowOff>180975</xdr:rowOff>
    </xdr:to>
    <xdr:cxnSp macro="">
      <xdr:nvCxnSpPr>
        <xdr:cNvPr id="5" name="Straight Arrow Connector 4"/>
        <xdr:cNvCxnSpPr/>
      </xdr:nvCxnSpPr>
      <xdr:spPr>
        <a:xfrm flipH="1">
          <a:off x="4238626" y="1809750"/>
          <a:ext cx="1600199" cy="857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17</xdr:row>
      <xdr:rowOff>133350</xdr:rowOff>
    </xdr:from>
    <xdr:to>
      <xdr:col>9</xdr:col>
      <xdr:colOff>381000</xdr:colOff>
      <xdr:row>18</xdr:row>
      <xdr:rowOff>38100</xdr:rowOff>
    </xdr:to>
    <xdr:cxnSp macro="">
      <xdr:nvCxnSpPr>
        <xdr:cNvPr id="6" name="Straight Arrow Connector 5"/>
        <xdr:cNvCxnSpPr/>
      </xdr:nvCxnSpPr>
      <xdr:spPr>
        <a:xfrm flipH="1">
          <a:off x="4876801" y="3371850"/>
          <a:ext cx="990599" cy="952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22</xdr:row>
      <xdr:rowOff>180975</xdr:rowOff>
    </xdr:from>
    <xdr:to>
      <xdr:col>9</xdr:col>
      <xdr:colOff>285486</xdr:colOff>
      <xdr:row>30</xdr:row>
      <xdr:rowOff>142673</xdr:rowOff>
    </xdr:to>
    <xdr:pic>
      <xdr:nvPicPr>
        <xdr:cNvPr id="10" name="Picture 9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8237"/>
        <a:stretch/>
      </xdr:blipFill>
      <xdr:spPr>
        <a:xfrm>
          <a:off x="3657600" y="4457700"/>
          <a:ext cx="2114286" cy="1485698"/>
        </a:xfrm>
        <a:prstGeom prst="rect">
          <a:avLst/>
        </a:prstGeom>
      </xdr:spPr>
    </xdr:pic>
    <xdr:clientData/>
  </xdr:twoCellAnchor>
  <xdr:twoCellAnchor>
    <xdr:from>
      <xdr:col>7</xdr:col>
      <xdr:colOff>171452</xdr:colOff>
      <xdr:row>26</xdr:row>
      <xdr:rowOff>142875</xdr:rowOff>
    </xdr:from>
    <xdr:to>
      <xdr:col>9</xdr:col>
      <xdr:colOff>590550</xdr:colOff>
      <xdr:row>27</xdr:row>
      <xdr:rowOff>171450</xdr:rowOff>
    </xdr:to>
    <xdr:cxnSp macro="">
      <xdr:nvCxnSpPr>
        <xdr:cNvPr id="11" name="Straight Arrow Connector 10"/>
        <xdr:cNvCxnSpPr/>
      </xdr:nvCxnSpPr>
      <xdr:spPr>
        <a:xfrm flipH="1">
          <a:off x="4438652" y="5181600"/>
          <a:ext cx="1638298" cy="21907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9525</xdr:colOff>
      <xdr:row>11</xdr:row>
      <xdr:rowOff>85725</xdr:rowOff>
    </xdr:from>
    <xdr:to>
      <xdr:col>15</xdr:col>
      <xdr:colOff>580801</xdr:colOff>
      <xdr:row>16</xdr:row>
      <xdr:rowOff>0</xdr:rowOff>
    </xdr:to>
    <xdr:pic>
      <xdr:nvPicPr>
        <xdr:cNvPr id="14" name="Picture 13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2176" b="8684"/>
        <a:stretch/>
      </xdr:blipFill>
      <xdr:spPr>
        <a:xfrm>
          <a:off x="7934325" y="2266950"/>
          <a:ext cx="1790476" cy="866775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</xdr:colOff>
      <xdr:row>23</xdr:row>
      <xdr:rowOff>76200</xdr:rowOff>
    </xdr:from>
    <xdr:to>
      <xdr:col>22</xdr:col>
      <xdr:colOff>104079</xdr:colOff>
      <xdr:row>27</xdr:row>
      <xdr:rowOff>152295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96350" y="4543425"/>
          <a:ext cx="5571429" cy="83809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4</xdr:row>
      <xdr:rowOff>85725</xdr:rowOff>
    </xdr:from>
    <xdr:to>
      <xdr:col>4</xdr:col>
      <xdr:colOff>237945</xdr:colOff>
      <xdr:row>11</xdr:row>
      <xdr:rowOff>95082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0" y="847725"/>
          <a:ext cx="1438095" cy="13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14</xdr:row>
      <xdr:rowOff>66675</xdr:rowOff>
    </xdr:from>
    <xdr:to>
      <xdr:col>4</xdr:col>
      <xdr:colOff>247469</xdr:colOff>
      <xdr:row>20</xdr:row>
      <xdr:rowOff>142723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0" y="2733675"/>
          <a:ext cx="1447619" cy="12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57150</xdr:rowOff>
    </xdr:from>
    <xdr:to>
      <xdr:col>5</xdr:col>
      <xdr:colOff>56914</xdr:colOff>
      <xdr:row>31</xdr:row>
      <xdr:rowOff>75960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4057650"/>
          <a:ext cx="1885714" cy="19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33</xdr:col>
      <xdr:colOff>45638</xdr:colOff>
      <xdr:row>51</xdr:row>
      <xdr:rowOff>113095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67200" y="190500"/>
          <a:ext cx="15895238" cy="963809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5</xdr:row>
      <xdr:rowOff>0</xdr:rowOff>
    </xdr:from>
    <xdr:to>
      <xdr:col>16</xdr:col>
      <xdr:colOff>161426</xdr:colOff>
      <xdr:row>11</xdr:row>
      <xdr:rowOff>66524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952500"/>
          <a:ext cx="3990476" cy="120952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18</xdr:col>
      <xdr:colOff>418417</xdr:colOff>
      <xdr:row>35</xdr:row>
      <xdr:rowOff>161405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2667000"/>
          <a:ext cx="5466667" cy="416190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18</xdr:col>
      <xdr:colOff>389845</xdr:colOff>
      <xdr:row>58</xdr:row>
      <xdr:rowOff>66167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7048500"/>
          <a:ext cx="5438095" cy="4066667"/>
        </a:xfrm>
        <a:prstGeom prst="rect">
          <a:avLst/>
        </a:prstGeom>
      </xdr:spPr>
    </xdr:pic>
    <xdr:clientData/>
  </xdr:twoCellAnchor>
  <xdr:twoCellAnchor>
    <xdr:from>
      <xdr:col>11</xdr:col>
      <xdr:colOff>314325</xdr:colOff>
      <xdr:row>2</xdr:row>
      <xdr:rowOff>0</xdr:rowOff>
    </xdr:from>
    <xdr:to>
      <xdr:col>14</xdr:col>
      <xdr:colOff>419098</xdr:colOff>
      <xdr:row>7</xdr:row>
      <xdr:rowOff>19050</xdr:rowOff>
    </xdr:to>
    <xdr:cxnSp macro="">
      <xdr:nvCxnSpPr>
        <xdr:cNvPr id="5" name="Straight Arrow Connector 4"/>
        <xdr:cNvCxnSpPr/>
      </xdr:nvCxnSpPr>
      <xdr:spPr>
        <a:xfrm flipH="1">
          <a:off x="7191375" y="381000"/>
          <a:ext cx="1933573" cy="9715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295276</xdr:colOff>
      <xdr:row>22</xdr:row>
      <xdr:rowOff>66675</xdr:rowOff>
    </xdr:from>
    <xdr:to>
      <xdr:col>19</xdr:col>
      <xdr:colOff>323850</xdr:colOff>
      <xdr:row>25</xdr:row>
      <xdr:rowOff>47625</xdr:rowOff>
    </xdr:to>
    <xdr:cxnSp macro="">
      <xdr:nvCxnSpPr>
        <xdr:cNvPr id="7" name="Straight Arrow Connector 6"/>
        <xdr:cNvCxnSpPr/>
      </xdr:nvCxnSpPr>
      <xdr:spPr>
        <a:xfrm flipH="1">
          <a:off x="6391276" y="4257675"/>
          <a:ext cx="5686424" cy="5524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609600</xdr:colOff>
      <xdr:row>40</xdr:row>
      <xdr:rowOff>66675</xdr:rowOff>
    </xdr:from>
    <xdr:to>
      <xdr:col>19</xdr:col>
      <xdr:colOff>342900</xdr:colOff>
      <xdr:row>41</xdr:row>
      <xdr:rowOff>152400</xdr:rowOff>
    </xdr:to>
    <xdr:cxnSp macro="">
      <xdr:nvCxnSpPr>
        <xdr:cNvPr id="9" name="Straight Arrow Connector 8"/>
        <xdr:cNvCxnSpPr/>
      </xdr:nvCxnSpPr>
      <xdr:spPr>
        <a:xfrm flipH="1">
          <a:off x="6705600" y="7686675"/>
          <a:ext cx="5391150" cy="2762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9525</xdr:colOff>
      <xdr:row>59</xdr:row>
      <xdr:rowOff>9524</xdr:rowOff>
    </xdr:from>
    <xdr:to>
      <xdr:col>18</xdr:col>
      <xdr:colOff>389846</xdr:colOff>
      <xdr:row>80</xdr:row>
      <xdr:rowOff>104775</xdr:rowOff>
    </xdr:to>
    <xdr:pic>
      <xdr:nvPicPr>
        <xdr:cNvPr id="13" name="Picture 12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130" b="1793"/>
        <a:stretch/>
      </xdr:blipFill>
      <xdr:spPr>
        <a:xfrm>
          <a:off x="6105525" y="11249024"/>
          <a:ext cx="5428571" cy="4095751"/>
        </a:xfrm>
        <a:prstGeom prst="rect">
          <a:avLst/>
        </a:prstGeom>
      </xdr:spPr>
    </xdr:pic>
    <xdr:clientData/>
  </xdr:twoCellAnchor>
  <xdr:twoCellAnchor editAs="oneCell">
    <xdr:from>
      <xdr:col>9</xdr:col>
      <xdr:colOff>581025</xdr:colOff>
      <xdr:row>81</xdr:row>
      <xdr:rowOff>57150</xdr:rowOff>
    </xdr:from>
    <xdr:to>
      <xdr:col>14</xdr:col>
      <xdr:colOff>285384</xdr:colOff>
      <xdr:row>94</xdr:row>
      <xdr:rowOff>104459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00875" y="15487650"/>
          <a:ext cx="2923809" cy="252380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600075</xdr:colOff>
      <xdr:row>12</xdr:row>
      <xdr:rowOff>9525</xdr:rowOff>
    </xdr:from>
    <xdr:to>
      <xdr:col>13</xdr:col>
      <xdr:colOff>590149</xdr:colOff>
      <xdr:row>19</xdr:row>
      <xdr:rowOff>28395</xdr:rowOff>
    </xdr:to>
    <xdr:pic>
      <xdr:nvPicPr>
        <xdr:cNvPr id="10" name="Picture 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5961"/>
        <a:stretch/>
      </xdr:blipFill>
      <xdr:spPr>
        <a:xfrm>
          <a:off x="7400925" y="1914525"/>
          <a:ext cx="3209524" cy="1352370"/>
        </a:xfrm>
        <a:prstGeom prst="rect">
          <a:avLst/>
        </a:prstGeom>
      </xdr:spPr>
    </xdr:pic>
    <xdr:clientData/>
  </xdr:twoCellAnchor>
  <xdr:twoCellAnchor editAs="oneCell">
    <xdr:from>
      <xdr:col>8</xdr:col>
      <xdr:colOff>581025</xdr:colOff>
      <xdr:row>22</xdr:row>
      <xdr:rowOff>76200</xdr:rowOff>
    </xdr:from>
    <xdr:to>
      <xdr:col>15</xdr:col>
      <xdr:colOff>351899</xdr:colOff>
      <xdr:row>35</xdr:row>
      <xdr:rowOff>171129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96225" y="3886200"/>
          <a:ext cx="4209524" cy="25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41</xdr:row>
      <xdr:rowOff>123825</xdr:rowOff>
    </xdr:from>
    <xdr:to>
      <xdr:col>11</xdr:col>
      <xdr:colOff>609373</xdr:colOff>
      <xdr:row>47</xdr:row>
      <xdr:rowOff>57015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91500" y="7553325"/>
          <a:ext cx="1819048" cy="1076190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54</xdr:row>
      <xdr:rowOff>47625</xdr:rowOff>
    </xdr:from>
    <xdr:to>
      <xdr:col>11</xdr:col>
      <xdr:colOff>352230</xdr:colOff>
      <xdr:row>57</xdr:row>
      <xdr:rowOff>18982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91525" y="10334625"/>
          <a:ext cx="1561905" cy="542857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Movie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ovie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3"/>
  <sheetViews>
    <sheetView tabSelected="1" workbookViewId="0"/>
  </sheetViews>
  <sheetFormatPr defaultRowHeight="15" x14ac:dyDescent="0.25"/>
  <cols>
    <col min="1" max="1" width="36.7109375" bestFit="1" customWidth="1"/>
    <col min="2" max="2" width="21.7109375" bestFit="1" customWidth="1"/>
    <col min="3" max="4" width="16.7109375" customWidth="1"/>
    <col min="5" max="5" width="27.5703125" customWidth="1"/>
    <col min="6" max="6" width="12.140625" bestFit="1" customWidth="1"/>
    <col min="7" max="7" width="12.42578125" customWidth="1"/>
    <col min="8" max="8" width="17.28515625" customWidth="1"/>
    <col min="9" max="9" width="11.28515625" bestFit="1" customWidth="1"/>
    <col min="10" max="11" width="9.5703125" customWidth="1"/>
    <col min="12" max="12" width="9.140625" style="48"/>
    <col min="13" max="13" width="10.28515625" bestFit="1" customWidth="1"/>
  </cols>
  <sheetData>
    <row r="1" spans="1:19" x14ac:dyDescent="0.25">
      <c r="H1" s="12" t="s">
        <v>36</v>
      </c>
      <c r="I1" s="12" t="s">
        <v>38</v>
      </c>
      <c r="J1" s="12" t="s">
        <v>39</v>
      </c>
      <c r="K1" s="12"/>
    </row>
    <row r="2" spans="1:19" x14ac:dyDescent="0.25">
      <c r="B2" s="9"/>
      <c r="D2" s="10"/>
      <c r="E2" s="9" t="s">
        <v>46</v>
      </c>
      <c r="F2" s="36">
        <v>43465</v>
      </c>
      <c r="H2" t="s">
        <v>40</v>
      </c>
      <c r="I2" s="8">
        <v>40179</v>
      </c>
      <c r="J2" s="28">
        <v>0.09</v>
      </c>
      <c r="K2" s="28"/>
    </row>
    <row r="3" spans="1:19" x14ac:dyDescent="0.25">
      <c r="A3" s="32"/>
      <c r="B3" s="30"/>
      <c r="D3" s="10"/>
      <c r="E3" s="9" t="s">
        <v>44</v>
      </c>
      <c r="F3" s="33">
        <v>70000</v>
      </c>
      <c r="H3" t="s">
        <v>41</v>
      </c>
      <c r="I3" s="8">
        <v>42005</v>
      </c>
      <c r="J3" s="28">
        <v>0.05</v>
      </c>
      <c r="K3" s="28"/>
      <c r="M3" s="41" t="s">
        <v>59</v>
      </c>
      <c r="N3" s="41"/>
      <c r="O3" s="41"/>
      <c r="P3" s="41"/>
      <c r="Q3" s="41"/>
      <c r="R3" s="41"/>
    </row>
    <row r="4" spans="1:19" ht="15.75" thickBot="1" x14ac:dyDescent="0.3">
      <c r="B4" s="9"/>
      <c r="D4" s="10"/>
      <c r="F4" s="10"/>
      <c r="H4" t="s">
        <v>42</v>
      </c>
      <c r="I4" s="8">
        <v>42005</v>
      </c>
      <c r="J4" s="28">
        <v>0.03</v>
      </c>
      <c r="K4" s="28"/>
    </row>
    <row r="5" spans="1:19" ht="15.75" thickBot="1" x14ac:dyDescent="0.3">
      <c r="C5" s="63" t="s">
        <v>37</v>
      </c>
      <c r="D5" s="64"/>
      <c r="E5" s="65"/>
    </row>
    <row r="6" spans="1:19" ht="30.75" thickBot="1" x14ac:dyDescent="0.3">
      <c r="A6" s="25" t="s">
        <v>33</v>
      </c>
      <c r="B6" s="24" t="s">
        <v>0</v>
      </c>
      <c r="C6" s="24" t="s">
        <v>1</v>
      </c>
      <c r="D6" s="24" t="s">
        <v>2</v>
      </c>
      <c r="E6" s="24" t="s">
        <v>3</v>
      </c>
      <c r="F6" s="26" t="s">
        <v>45</v>
      </c>
      <c r="G6" s="24" t="s">
        <v>4</v>
      </c>
      <c r="H6" s="26" t="s">
        <v>53</v>
      </c>
      <c r="J6" s="50" t="s">
        <v>53</v>
      </c>
    </row>
    <row r="7" spans="1:19" x14ac:dyDescent="0.25">
      <c r="A7" s="34">
        <v>3824</v>
      </c>
      <c r="B7" s="20" t="s">
        <v>5</v>
      </c>
      <c r="C7" s="20" t="s">
        <v>47</v>
      </c>
      <c r="D7" s="20" t="s">
        <v>16</v>
      </c>
      <c r="E7" s="21">
        <v>39369</v>
      </c>
      <c r="F7" s="37"/>
      <c r="G7" s="22">
        <v>68750</v>
      </c>
      <c r="H7" s="49">
        <f>_xlfn.RANK.AVG(G7,G$7:G$26)</f>
        <v>2</v>
      </c>
      <c r="M7" s="41" t="s">
        <v>61</v>
      </c>
      <c r="N7" s="41"/>
      <c r="O7" s="41"/>
      <c r="P7" s="41"/>
      <c r="Q7" s="41"/>
      <c r="R7" s="41"/>
      <c r="S7" s="41"/>
    </row>
    <row r="8" spans="1:19" x14ac:dyDescent="0.25">
      <c r="A8" s="35">
        <v>4955</v>
      </c>
      <c r="B8" s="17" t="s">
        <v>29</v>
      </c>
      <c r="C8" s="17" t="s">
        <v>49</v>
      </c>
      <c r="D8" s="17" t="s">
        <v>17</v>
      </c>
      <c r="E8" s="18">
        <v>43407</v>
      </c>
      <c r="F8" s="38"/>
      <c r="G8" s="19">
        <v>49575</v>
      </c>
      <c r="H8" s="49">
        <f t="shared" ref="H8:H26" si="0">_xlfn.RANK.AVG(G8,G$7:G$26)</f>
        <v>6</v>
      </c>
      <c r="M8" s="41" t="s">
        <v>60</v>
      </c>
      <c r="N8" s="41"/>
      <c r="O8" s="41"/>
      <c r="P8" s="41"/>
      <c r="Q8" s="41"/>
      <c r="R8" s="41"/>
      <c r="S8" s="41"/>
    </row>
    <row r="9" spans="1:19" x14ac:dyDescent="0.25">
      <c r="A9" s="35">
        <v>2521</v>
      </c>
      <c r="B9" s="17" t="s">
        <v>6</v>
      </c>
      <c r="C9" s="17" t="s">
        <v>48</v>
      </c>
      <c r="D9" s="17" t="s">
        <v>17</v>
      </c>
      <c r="E9" s="18">
        <v>41804</v>
      </c>
      <c r="F9" s="38"/>
      <c r="G9" s="19">
        <v>46000</v>
      </c>
      <c r="H9" s="49">
        <f t="shared" si="0"/>
        <v>11</v>
      </c>
    </row>
    <row r="10" spans="1:19" x14ac:dyDescent="0.25">
      <c r="A10" s="35">
        <v>4453</v>
      </c>
      <c r="B10" s="17" t="s">
        <v>11</v>
      </c>
      <c r="C10" s="17" t="s">
        <v>48</v>
      </c>
      <c r="D10" s="17" t="s">
        <v>16</v>
      </c>
      <c r="E10" s="18">
        <v>39881</v>
      </c>
      <c r="F10" s="38"/>
      <c r="G10" s="19">
        <v>75800</v>
      </c>
      <c r="H10" s="49">
        <f t="shared" si="0"/>
        <v>1</v>
      </c>
    </row>
    <row r="11" spans="1:19" x14ac:dyDescent="0.25">
      <c r="A11" s="35">
        <v>2967</v>
      </c>
      <c r="B11" s="17" t="s">
        <v>23</v>
      </c>
      <c r="C11" s="17" t="s">
        <v>49</v>
      </c>
      <c r="D11" s="17" t="s">
        <v>17</v>
      </c>
      <c r="E11" s="18">
        <v>41977</v>
      </c>
      <c r="F11" s="38"/>
      <c r="G11" s="19">
        <v>46795</v>
      </c>
      <c r="H11" s="49">
        <f t="shared" si="0"/>
        <v>9</v>
      </c>
      <c r="I11" s="41" t="s">
        <v>87</v>
      </c>
      <c r="J11" s="41"/>
      <c r="K11" s="41"/>
      <c r="L11" s="41"/>
    </row>
    <row r="12" spans="1:19" x14ac:dyDescent="0.25">
      <c r="A12" s="35">
        <v>2645</v>
      </c>
      <c r="B12" s="17" t="s">
        <v>28</v>
      </c>
      <c r="C12" s="17" t="s">
        <v>47</v>
      </c>
      <c r="D12" s="17" t="s">
        <v>17</v>
      </c>
      <c r="E12" s="18">
        <v>41795</v>
      </c>
      <c r="F12" s="38"/>
      <c r="G12" s="19">
        <v>43750</v>
      </c>
      <c r="H12" s="49">
        <f t="shared" si="0"/>
        <v>16.5</v>
      </c>
      <c r="I12" s="41" t="s">
        <v>88</v>
      </c>
      <c r="J12" s="41"/>
      <c r="K12" s="41"/>
      <c r="L12" s="41"/>
    </row>
    <row r="13" spans="1:19" x14ac:dyDescent="0.25">
      <c r="A13" s="35">
        <v>1268</v>
      </c>
      <c r="B13" s="17" t="s">
        <v>13</v>
      </c>
      <c r="C13" s="17" t="s">
        <v>47</v>
      </c>
      <c r="D13" s="17" t="s">
        <v>17</v>
      </c>
      <c r="E13" s="18">
        <v>42250</v>
      </c>
      <c r="F13" s="38"/>
      <c r="G13" s="19">
        <v>45250</v>
      </c>
      <c r="H13" s="49">
        <f t="shared" si="0"/>
        <v>12</v>
      </c>
    </row>
    <row r="14" spans="1:19" x14ac:dyDescent="0.25">
      <c r="A14" s="35">
        <v>4458</v>
      </c>
      <c r="B14" s="17" t="s">
        <v>22</v>
      </c>
      <c r="C14" s="17" t="s">
        <v>47</v>
      </c>
      <c r="D14" s="17" t="s">
        <v>17</v>
      </c>
      <c r="E14" s="18">
        <v>41839</v>
      </c>
      <c r="F14" s="38"/>
      <c r="G14" s="19">
        <v>47240</v>
      </c>
      <c r="H14" s="49">
        <f t="shared" si="0"/>
        <v>8</v>
      </c>
    </row>
    <row r="15" spans="1:19" x14ac:dyDescent="0.25">
      <c r="A15" s="35">
        <v>1370</v>
      </c>
      <c r="B15" s="17" t="s">
        <v>19</v>
      </c>
      <c r="C15" s="17" t="s">
        <v>47</v>
      </c>
      <c r="D15" s="17" t="s">
        <v>17</v>
      </c>
      <c r="E15" s="18">
        <v>41900</v>
      </c>
      <c r="F15" s="38"/>
      <c r="G15" s="19">
        <v>47835</v>
      </c>
      <c r="H15" s="49">
        <f t="shared" si="0"/>
        <v>7</v>
      </c>
    </row>
    <row r="16" spans="1:19" x14ac:dyDescent="0.25">
      <c r="A16" s="35">
        <v>2848</v>
      </c>
      <c r="B16" s="17" t="s">
        <v>15</v>
      </c>
      <c r="C16" s="17" t="s">
        <v>48</v>
      </c>
      <c r="D16" s="17" t="s">
        <v>17</v>
      </c>
      <c r="E16" s="18">
        <v>42658</v>
      </c>
      <c r="F16" s="38"/>
      <c r="G16" s="19">
        <v>46725</v>
      </c>
      <c r="H16" s="49">
        <f t="shared" si="0"/>
        <v>10</v>
      </c>
    </row>
    <row r="17" spans="1:14" x14ac:dyDescent="0.25">
      <c r="A17" s="35">
        <v>3996</v>
      </c>
      <c r="B17" s="17" t="s">
        <v>27</v>
      </c>
      <c r="C17" s="17" t="s">
        <v>48</v>
      </c>
      <c r="D17" s="17" t="s">
        <v>17</v>
      </c>
      <c r="E17" s="18">
        <v>42053</v>
      </c>
      <c r="F17" s="38"/>
      <c r="G17" s="19">
        <v>45000</v>
      </c>
      <c r="H17" s="49">
        <f t="shared" si="0"/>
        <v>15</v>
      </c>
    </row>
    <row r="18" spans="1:14" x14ac:dyDescent="0.25">
      <c r="A18" s="35">
        <v>4070</v>
      </c>
      <c r="B18" s="17" t="s">
        <v>24</v>
      </c>
      <c r="C18" s="17" t="s">
        <v>49</v>
      </c>
      <c r="D18" s="17" t="s">
        <v>17</v>
      </c>
      <c r="E18" s="18">
        <v>42097</v>
      </c>
      <c r="F18" s="38"/>
      <c r="G18" s="19">
        <v>45125</v>
      </c>
      <c r="H18" s="49">
        <f t="shared" si="0"/>
        <v>13</v>
      </c>
    </row>
    <row r="19" spans="1:14" x14ac:dyDescent="0.25">
      <c r="A19" s="35">
        <v>3099</v>
      </c>
      <c r="B19" s="17" t="s">
        <v>20</v>
      </c>
      <c r="C19" s="17" t="s">
        <v>49</v>
      </c>
      <c r="D19" s="17" t="s">
        <v>16</v>
      </c>
      <c r="E19" s="18">
        <v>40560</v>
      </c>
      <c r="F19" s="38"/>
      <c r="G19" s="19">
        <v>65500</v>
      </c>
      <c r="H19" s="49">
        <f t="shared" si="0"/>
        <v>3</v>
      </c>
    </row>
    <row r="20" spans="1:14" x14ac:dyDescent="0.25">
      <c r="A20" s="35">
        <v>2698</v>
      </c>
      <c r="B20" s="17" t="s">
        <v>18</v>
      </c>
      <c r="C20" s="17" t="s">
        <v>47</v>
      </c>
      <c r="D20" s="17" t="s">
        <v>17</v>
      </c>
      <c r="E20" s="18">
        <v>41014</v>
      </c>
      <c r="F20" s="38"/>
      <c r="G20" s="19">
        <v>49750</v>
      </c>
      <c r="H20" s="49">
        <f t="shared" si="0"/>
        <v>4.5</v>
      </c>
    </row>
    <row r="21" spans="1:14" x14ac:dyDescent="0.25">
      <c r="A21" s="35">
        <v>2611</v>
      </c>
      <c r="B21" s="17" t="s">
        <v>10</v>
      </c>
      <c r="C21" s="17" t="s">
        <v>49</v>
      </c>
      <c r="D21" s="17" t="s">
        <v>17</v>
      </c>
      <c r="E21" s="18">
        <v>42962</v>
      </c>
      <c r="F21" s="38"/>
      <c r="G21" s="19">
        <v>41000</v>
      </c>
      <c r="H21" s="49">
        <f t="shared" si="0"/>
        <v>19</v>
      </c>
    </row>
    <row r="22" spans="1:14" x14ac:dyDescent="0.25">
      <c r="A22" s="35">
        <v>1256</v>
      </c>
      <c r="B22" s="17" t="s">
        <v>21</v>
      </c>
      <c r="C22" s="17" t="s">
        <v>47</v>
      </c>
      <c r="D22" s="17" t="s">
        <v>17</v>
      </c>
      <c r="E22" s="18">
        <v>42312</v>
      </c>
      <c r="F22" s="38"/>
      <c r="G22" s="19">
        <v>45100</v>
      </c>
      <c r="H22" s="49">
        <f t="shared" si="0"/>
        <v>14</v>
      </c>
    </row>
    <row r="23" spans="1:14" x14ac:dyDescent="0.25">
      <c r="A23" s="35">
        <v>2009</v>
      </c>
      <c r="B23" s="17" t="s">
        <v>26</v>
      </c>
      <c r="C23" s="17" t="s">
        <v>47</v>
      </c>
      <c r="D23" s="17" t="s">
        <v>17</v>
      </c>
      <c r="E23" s="18">
        <v>42565</v>
      </c>
      <c r="F23" s="38"/>
      <c r="G23" s="19">
        <v>39750</v>
      </c>
      <c r="H23" s="49">
        <f t="shared" si="0"/>
        <v>20</v>
      </c>
    </row>
    <row r="24" spans="1:14" x14ac:dyDescent="0.25">
      <c r="A24" s="35">
        <v>4428</v>
      </c>
      <c r="B24" s="17" t="s">
        <v>12</v>
      </c>
      <c r="C24" s="17" t="s">
        <v>48</v>
      </c>
      <c r="D24" s="17" t="s">
        <v>17</v>
      </c>
      <c r="E24" s="18">
        <v>42682</v>
      </c>
      <c r="F24" s="38"/>
      <c r="G24" s="19">
        <v>41525</v>
      </c>
      <c r="H24" s="49">
        <f t="shared" si="0"/>
        <v>18</v>
      </c>
    </row>
    <row r="25" spans="1:14" x14ac:dyDescent="0.25">
      <c r="A25" s="35">
        <v>4545</v>
      </c>
      <c r="B25" s="17" t="s">
        <v>25</v>
      </c>
      <c r="C25" s="17" t="s">
        <v>49</v>
      </c>
      <c r="D25" s="17" t="s">
        <v>17</v>
      </c>
      <c r="E25" s="18">
        <v>41014</v>
      </c>
      <c r="F25" s="38"/>
      <c r="G25" s="19">
        <v>49750</v>
      </c>
      <c r="H25" s="49">
        <f t="shared" si="0"/>
        <v>4.5</v>
      </c>
      <c r="M25" s="41" t="s">
        <v>62</v>
      </c>
      <c r="N25" s="41"/>
    </row>
    <row r="26" spans="1:14" x14ac:dyDescent="0.25">
      <c r="A26" s="35">
        <v>1281</v>
      </c>
      <c r="B26" s="17" t="s">
        <v>14</v>
      </c>
      <c r="C26" s="17" t="s">
        <v>49</v>
      </c>
      <c r="D26" s="17" t="s">
        <v>17</v>
      </c>
      <c r="E26" s="18">
        <v>41670</v>
      </c>
      <c r="F26" s="38"/>
      <c r="G26" s="19">
        <v>43750</v>
      </c>
      <c r="H26" s="49">
        <f t="shared" si="0"/>
        <v>16.5</v>
      </c>
    </row>
    <row r="29" spans="1:14" x14ac:dyDescent="0.25">
      <c r="B29" s="42" t="s">
        <v>50</v>
      </c>
      <c r="C29" s="41" t="s">
        <v>63</v>
      </c>
      <c r="D29" s="41" t="s">
        <v>64</v>
      </c>
      <c r="E29" s="41" t="s">
        <v>51</v>
      </c>
    </row>
    <row r="30" spans="1:14" x14ac:dyDescent="0.25">
      <c r="A30" t="s">
        <v>47</v>
      </c>
      <c r="B30" s="45">
        <f>SUMIF(C$7:C$26,A30,G$7:G$26)</f>
        <v>387425</v>
      </c>
      <c r="C30" s="45">
        <f t="array" ref="C30">MAX(IF(C$7:C$26=A30,G$7:G$26))</f>
        <v>68750</v>
      </c>
      <c r="D30" s="45">
        <f t="array" ref="D30">MIN(IF(C$7:C$26=A30,G$7:G$26))</f>
        <v>39750</v>
      </c>
      <c r="E30" s="45">
        <f>AVERAGEIF(C$7:C$26,A30,G$7:G$26)</f>
        <v>48428.125</v>
      </c>
      <c r="G30" s="41" t="s">
        <v>68</v>
      </c>
      <c r="H30" s="41"/>
      <c r="I30" s="41"/>
      <c r="J30" s="41"/>
      <c r="K30" s="41"/>
    </row>
    <row r="31" spans="1:14" x14ac:dyDescent="0.25">
      <c r="A31" t="s">
        <v>48</v>
      </c>
      <c r="B31" s="45">
        <f t="shared" ref="B31:B32" si="1">SUMIF(C$7:C$26,A31,G$7:G$26)</f>
        <v>255050</v>
      </c>
      <c r="C31" s="45">
        <f t="array" ref="C31">MAX(IF(C$7:C$26=A31,G$7:G$26))</f>
        <v>75800</v>
      </c>
      <c r="D31" s="45">
        <f t="array" ref="D31">MIN(IF(C$7:C$26=A31,G$7:G$26))</f>
        <v>41525</v>
      </c>
      <c r="E31" s="45">
        <f t="shared" ref="E31:E32" si="2">AVERAGEIF(C$7:C$26,A31,G$7:G$26)</f>
        <v>51010</v>
      </c>
      <c r="G31" s="43" t="s">
        <v>69</v>
      </c>
      <c r="H31" s="41"/>
      <c r="I31" s="41"/>
      <c r="J31" s="41"/>
      <c r="K31" s="41"/>
    </row>
    <row r="32" spans="1:14" x14ac:dyDescent="0.25">
      <c r="A32" t="s">
        <v>49</v>
      </c>
      <c r="B32" s="45">
        <f t="shared" si="1"/>
        <v>341495</v>
      </c>
      <c r="C32" s="45">
        <f t="array" ref="C32">MAX(IF(C$7:C$26=A32,G$7:G$26))</f>
        <v>65500</v>
      </c>
      <c r="D32" s="45">
        <f t="array" ref="D32">MIN(IF(C$7:C$26=A32,G$7:G$26))</f>
        <v>41000</v>
      </c>
      <c r="E32" s="45">
        <f t="shared" si="2"/>
        <v>48785</v>
      </c>
    </row>
    <row r="34" spans="1:30" x14ac:dyDescent="0.25">
      <c r="A34" s="41" t="s">
        <v>17</v>
      </c>
      <c r="C34" s="1"/>
      <c r="D34" s="1"/>
      <c r="M34" s="41" t="s">
        <v>74</v>
      </c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</row>
    <row r="35" spans="1:30" x14ac:dyDescent="0.25">
      <c r="A35" s="46" t="s">
        <v>76</v>
      </c>
      <c r="G35" s="41" t="s">
        <v>77</v>
      </c>
      <c r="H35" s="47"/>
      <c r="I35" s="41"/>
      <c r="J35" s="41"/>
      <c r="K35" s="41"/>
      <c r="M35" s="41" t="s">
        <v>65</v>
      </c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</row>
    <row r="36" spans="1:30" x14ac:dyDescent="0.25">
      <c r="A36" t="s">
        <v>50</v>
      </c>
      <c r="B36" s="45">
        <f>SUMIFS(G7:G26,C7:C26,A30,D7:D26,A34)</f>
        <v>318675</v>
      </c>
      <c r="C36" s="5"/>
      <c r="D36" s="5"/>
      <c r="G36" s="41" t="s">
        <v>79</v>
      </c>
      <c r="H36" s="41"/>
      <c r="I36" s="41"/>
      <c r="J36" s="41"/>
      <c r="K36" s="41"/>
      <c r="M36" s="43" t="s">
        <v>66</v>
      </c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</row>
    <row r="37" spans="1:30" x14ac:dyDescent="0.25">
      <c r="A37" t="s">
        <v>51</v>
      </c>
      <c r="B37" s="45">
        <f>AVERAGEIFS(G7:G26,C7:C26,A30,D7:D26,A34)</f>
        <v>45525</v>
      </c>
      <c r="G37" s="43" t="s">
        <v>80</v>
      </c>
      <c r="H37" s="41"/>
      <c r="I37" s="41"/>
      <c r="J37" s="41"/>
      <c r="K37" s="41"/>
      <c r="M37" s="44" t="s">
        <v>67</v>
      </c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</row>
    <row r="38" spans="1:30" x14ac:dyDescent="0.25">
      <c r="A38" t="s">
        <v>52</v>
      </c>
      <c r="B38" s="45">
        <f>COUNTIFS(C7:C26,A30,D7:D26,A34)</f>
        <v>7</v>
      </c>
      <c r="G38" s="41" t="s">
        <v>81</v>
      </c>
      <c r="H38" s="41"/>
      <c r="I38" s="41"/>
      <c r="J38" s="41"/>
      <c r="K38" s="41"/>
      <c r="M38" s="43" t="s">
        <v>75</v>
      </c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</row>
    <row r="39" spans="1:30" x14ac:dyDescent="0.25">
      <c r="G39" s="41" t="s">
        <v>82</v>
      </c>
      <c r="H39" s="41"/>
      <c r="I39" s="41"/>
      <c r="J39" s="41"/>
      <c r="K39" s="41"/>
    </row>
    <row r="41" spans="1:30" x14ac:dyDescent="0.25">
      <c r="A41" s="51" t="s">
        <v>54</v>
      </c>
      <c r="B41" s="51" t="s">
        <v>4</v>
      </c>
      <c r="C41" s="41" t="s">
        <v>91</v>
      </c>
      <c r="D41" s="41"/>
      <c r="E41" s="41"/>
      <c r="G41" s="41" t="s">
        <v>89</v>
      </c>
      <c r="H41" s="41"/>
      <c r="I41" s="48"/>
    </row>
    <row r="42" spans="1:30" x14ac:dyDescent="0.25">
      <c r="A42" s="39">
        <v>0</v>
      </c>
      <c r="B42" s="45">
        <f>_xlfn.QUARTILE.INC(G$7:G$26,A42)</f>
        <v>39750</v>
      </c>
      <c r="C42" s="2"/>
      <c r="G42" s="43" t="s">
        <v>78</v>
      </c>
      <c r="H42" s="43"/>
      <c r="I42" s="43"/>
      <c r="J42" s="43"/>
      <c r="K42" s="43"/>
      <c r="V42" s="41" t="s">
        <v>71</v>
      </c>
      <c r="W42" s="41"/>
      <c r="X42" s="41"/>
      <c r="Y42" s="41"/>
      <c r="Z42" s="41"/>
      <c r="AA42" s="41"/>
      <c r="AB42" s="41"/>
      <c r="AC42" s="41"/>
      <c r="AD42" s="41"/>
    </row>
    <row r="43" spans="1:30" x14ac:dyDescent="0.25">
      <c r="A43" s="39">
        <v>1</v>
      </c>
      <c r="B43" s="45">
        <f t="shared" ref="B43:B46" si="3">_xlfn.QUARTILE.INC(G$7:G$26,A43)</f>
        <v>44687.5</v>
      </c>
    </row>
    <row r="44" spans="1:30" x14ac:dyDescent="0.25">
      <c r="A44" s="39">
        <v>2</v>
      </c>
      <c r="B44" s="45">
        <f t="shared" si="3"/>
        <v>46362.5</v>
      </c>
    </row>
    <row r="45" spans="1:30" x14ac:dyDescent="0.25">
      <c r="A45" s="39">
        <v>3</v>
      </c>
      <c r="B45" s="45">
        <f t="shared" si="3"/>
        <v>49618.75</v>
      </c>
    </row>
    <row r="46" spans="1:30" x14ac:dyDescent="0.25">
      <c r="A46" s="39">
        <v>4</v>
      </c>
      <c r="B46" s="45">
        <f t="shared" si="3"/>
        <v>75800</v>
      </c>
    </row>
    <row r="47" spans="1:30" x14ac:dyDescent="0.25">
      <c r="A47" s="39"/>
      <c r="M47" s="46" t="s">
        <v>70</v>
      </c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</row>
    <row r="48" spans="1:30" x14ac:dyDescent="0.25">
      <c r="G48" s="41" t="s">
        <v>83</v>
      </c>
      <c r="H48" s="41"/>
      <c r="M48" s="41" t="s">
        <v>72</v>
      </c>
      <c r="N48" s="41"/>
      <c r="O48" s="41"/>
      <c r="P48" s="41"/>
      <c r="Q48" s="41"/>
      <c r="R48" s="41"/>
      <c r="S48" s="41"/>
      <c r="T48" s="41"/>
    </row>
    <row r="49" spans="3:20" x14ac:dyDescent="0.25">
      <c r="C49" s="41" t="s">
        <v>90</v>
      </c>
      <c r="D49" s="41"/>
      <c r="E49" s="41"/>
      <c r="G49" s="41" t="s">
        <v>84</v>
      </c>
      <c r="H49" s="41"/>
      <c r="M49" s="41" t="s">
        <v>73</v>
      </c>
      <c r="N49" s="41"/>
      <c r="O49" s="41"/>
      <c r="P49" s="41"/>
      <c r="Q49" s="41"/>
      <c r="R49" s="41"/>
      <c r="S49" s="41"/>
      <c r="T49" s="41"/>
    </row>
    <row r="50" spans="3:20" x14ac:dyDescent="0.25">
      <c r="C50" s="41" t="s">
        <v>89</v>
      </c>
      <c r="D50" s="41"/>
      <c r="E50" s="41"/>
    </row>
    <row r="51" spans="3:20" x14ac:dyDescent="0.25">
      <c r="C51" s="43" t="s">
        <v>78</v>
      </c>
      <c r="D51" s="41"/>
      <c r="E51" s="41"/>
      <c r="G51" s="41" t="s">
        <v>85</v>
      </c>
      <c r="H51" s="41"/>
      <c r="I51" s="41"/>
      <c r="J51" s="41"/>
      <c r="K51" s="41"/>
      <c r="L51" s="41"/>
    </row>
    <row r="52" spans="3:20" x14ac:dyDescent="0.25">
      <c r="C52" s="41" t="s">
        <v>87</v>
      </c>
      <c r="D52" s="41"/>
    </row>
    <row r="53" spans="3:20" x14ac:dyDescent="0.25">
      <c r="G53" s="41" t="s">
        <v>86</v>
      </c>
      <c r="H53" s="41"/>
      <c r="I53" s="41"/>
      <c r="J53" s="41"/>
    </row>
  </sheetData>
  <sheetProtection algorithmName="SHA-512" hashValue="HCJeyxqmeLVbh5BDTZvbJfqTa32yexBPqvZZa9PsJ7zwcrhhHdJG6kMcV5XXGsGyLSLL21CUjsMgMSNUbT2Puw==" saltValue="FiZZWg50DgL2A0LPSWnrAg==" spinCount="100000" sheet="1" objects="1" scenarios="1"/>
  <autoFilter ref="A6:H26"/>
  <mergeCells count="1">
    <mergeCell ref="C5:E5"/>
  </mergeCells>
  <pageMargins left="0.7" right="0.7" top="0.75" bottom="0.75" header="0.3" footer="0.3"/>
  <pageSetup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workbookViewId="0"/>
  </sheetViews>
  <sheetFormatPr defaultRowHeight="15" x14ac:dyDescent="0.25"/>
  <cols>
    <col min="1" max="1" width="12.140625" bestFit="1" customWidth="1"/>
    <col min="2" max="2" width="12" customWidth="1"/>
    <col min="3" max="4" width="16.7109375" customWidth="1"/>
    <col min="5" max="5" width="24.28515625" bestFit="1" customWidth="1"/>
    <col min="6" max="6" width="23" bestFit="1" customWidth="1"/>
    <col min="7" max="7" width="12.42578125" customWidth="1"/>
    <col min="8" max="8" width="18.42578125" customWidth="1"/>
    <col min="9" max="9" width="23.85546875" bestFit="1" customWidth="1"/>
    <col min="10" max="10" width="9.5703125" customWidth="1"/>
    <col min="12" max="12" width="10.28515625" bestFit="1" customWidth="1"/>
  </cols>
  <sheetData>
    <row r="1" spans="1:24" x14ac:dyDescent="0.25">
      <c r="A1" s="9" t="s">
        <v>33</v>
      </c>
      <c r="B1" s="11">
        <v>3099</v>
      </c>
      <c r="C1" s="10" t="s">
        <v>34</v>
      </c>
      <c r="D1" s="11" t="s">
        <v>1</v>
      </c>
      <c r="E1" s="10" t="s">
        <v>35</v>
      </c>
      <c r="F1" s="12" t="str">
        <f>INDEX(A7:D26,MATCH(B1,A7:A26,0),3)</f>
        <v>Chicago</v>
      </c>
      <c r="H1" s="40" t="s">
        <v>36</v>
      </c>
      <c r="I1" s="40" t="s">
        <v>38</v>
      </c>
      <c r="J1" s="40" t="s">
        <v>39</v>
      </c>
    </row>
    <row r="2" spans="1:24" x14ac:dyDescent="0.25">
      <c r="B2" s="9"/>
      <c r="D2" s="10"/>
      <c r="E2" s="9" t="s">
        <v>46</v>
      </c>
      <c r="F2" s="36">
        <v>43465</v>
      </c>
      <c r="H2" t="s">
        <v>40</v>
      </c>
      <c r="I2" s="8">
        <v>40179</v>
      </c>
      <c r="J2" s="28">
        <v>0.09</v>
      </c>
      <c r="L2" s="41" t="s">
        <v>92</v>
      </c>
      <c r="M2" s="41"/>
      <c r="N2" s="41"/>
      <c r="O2" s="41"/>
      <c r="P2" s="41"/>
      <c r="Q2" s="41"/>
    </row>
    <row r="3" spans="1:24" x14ac:dyDescent="0.25">
      <c r="A3" s="32"/>
      <c r="B3" s="30"/>
      <c r="D3" s="53" t="s">
        <v>17</v>
      </c>
      <c r="E3" s="9" t="s">
        <v>64</v>
      </c>
      <c r="F3" s="52">
        <v>66000</v>
      </c>
      <c r="H3" t="s">
        <v>41</v>
      </c>
      <c r="I3" s="8">
        <v>42005</v>
      </c>
      <c r="J3" s="28">
        <v>0.05</v>
      </c>
    </row>
    <row r="4" spans="1:24" ht="15.75" thickBot="1" x14ac:dyDescent="0.3">
      <c r="B4" s="9"/>
      <c r="D4" s="10"/>
      <c r="F4" s="10"/>
      <c r="H4" t="s">
        <v>42</v>
      </c>
      <c r="I4" s="8">
        <v>42005</v>
      </c>
      <c r="J4" s="28">
        <v>0.03</v>
      </c>
    </row>
    <row r="5" spans="1:24" ht="15.75" thickBot="1" x14ac:dyDescent="0.3">
      <c r="C5" s="63" t="s">
        <v>37</v>
      </c>
      <c r="D5" s="64"/>
      <c r="E5" s="65"/>
    </row>
    <row r="6" spans="1:24" ht="30.75" thickBot="1" x14ac:dyDescent="0.3">
      <c r="A6" s="25" t="s">
        <v>33</v>
      </c>
      <c r="B6" s="24" t="s">
        <v>0</v>
      </c>
      <c r="C6" s="24" t="s">
        <v>1</v>
      </c>
      <c r="D6" s="24" t="s">
        <v>2</v>
      </c>
      <c r="E6" s="24" t="s">
        <v>3</v>
      </c>
      <c r="F6" s="26" t="s">
        <v>45</v>
      </c>
      <c r="G6" s="24" t="s">
        <v>4</v>
      </c>
      <c r="H6" s="26" t="s">
        <v>36</v>
      </c>
      <c r="I6" s="27" t="s">
        <v>43</v>
      </c>
    </row>
    <row r="7" spans="1:24" x14ac:dyDescent="0.25">
      <c r="A7" s="34">
        <v>3824</v>
      </c>
      <c r="B7" s="20" t="s">
        <v>5</v>
      </c>
      <c r="C7" s="20" t="s">
        <v>7</v>
      </c>
      <c r="D7" s="20" t="s">
        <v>16</v>
      </c>
      <c r="E7" s="21">
        <v>39369</v>
      </c>
      <c r="F7" s="54">
        <f>YEARFRAC(E7,F$2)</f>
        <v>11.213888888888889</v>
      </c>
      <c r="G7" s="22">
        <v>68750</v>
      </c>
      <c r="H7" s="23">
        <f>IF(E7&lt;I$2,G7*J$2,IF(E7&lt;=I$3,G7*J$3,G7*J$4))</f>
        <v>6187.5</v>
      </c>
      <c r="I7" s="20" t="str">
        <f>IF(AND(D7=D$3,H7&lt;F$3),"Raise due","No raise")</f>
        <v>No raise</v>
      </c>
    </row>
    <row r="8" spans="1:24" x14ac:dyDescent="0.25">
      <c r="A8" s="35">
        <v>4955</v>
      </c>
      <c r="B8" s="17" t="s">
        <v>29</v>
      </c>
      <c r="C8" s="17" t="s">
        <v>8</v>
      </c>
      <c r="D8" s="17" t="s">
        <v>17</v>
      </c>
      <c r="E8" s="18">
        <v>43407</v>
      </c>
      <c r="F8" s="54">
        <f t="shared" ref="F8:F26" si="0">YEARFRAC(E8,F$2)</f>
        <v>0.16111111111111112</v>
      </c>
      <c r="G8" s="19">
        <v>49575</v>
      </c>
      <c r="H8" s="23">
        <f t="shared" ref="H8:H26" si="1">IF(E8&lt;I$2,G8*J$2,IF(E8&lt;=I$3,G8*J$3,G8*J$4))</f>
        <v>1487.25</v>
      </c>
      <c r="I8" s="20" t="str">
        <f t="shared" ref="I8:I26" si="2">IF(AND(D8=D$3,H8&lt;F$3),"Raise due","No raise")</f>
        <v>Raise due</v>
      </c>
      <c r="K8" s="41" t="s">
        <v>93</v>
      </c>
      <c r="L8" s="41"/>
      <c r="M8" s="41"/>
      <c r="N8" s="41"/>
      <c r="O8" s="41"/>
      <c r="P8" s="41"/>
    </row>
    <row r="9" spans="1:24" x14ac:dyDescent="0.25">
      <c r="A9" s="35">
        <v>2521</v>
      </c>
      <c r="B9" s="17" t="s">
        <v>6</v>
      </c>
      <c r="C9" s="17" t="s">
        <v>9</v>
      </c>
      <c r="D9" s="17" t="s">
        <v>17</v>
      </c>
      <c r="E9" s="18">
        <v>41804</v>
      </c>
      <c r="F9" s="54">
        <f t="shared" si="0"/>
        <v>4.5472222222222225</v>
      </c>
      <c r="G9" s="19">
        <v>46000</v>
      </c>
      <c r="H9" s="23">
        <f t="shared" si="1"/>
        <v>2300</v>
      </c>
      <c r="I9" s="20" t="str">
        <f t="shared" si="2"/>
        <v>Raise due</v>
      </c>
      <c r="K9" s="41" t="s">
        <v>104</v>
      </c>
      <c r="L9" s="41"/>
      <c r="M9" s="41"/>
      <c r="N9" s="41"/>
      <c r="O9" s="41"/>
      <c r="P9" s="41"/>
    </row>
    <row r="10" spans="1:24" x14ac:dyDescent="0.25">
      <c r="A10" s="35">
        <v>4453</v>
      </c>
      <c r="B10" s="17" t="s">
        <v>11</v>
      </c>
      <c r="C10" s="17" t="s">
        <v>9</v>
      </c>
      <c r="D10" s="17" t="s">
        <v>16</v>
      </c>
      <c r="E10" s="18">
        <v>39881</v>
      </c>
      <c r="F10" s="54">
        <f t="shared" si="0"/>
        <v>9.8111111111111118</v>
      </c>
      <c r="G10" s="19">
        <v>75800</v>
      </c>
      <c r="H10" s="23">
        <f t="shared" si="1"/>
        <v>6822</v>
      </c>
      <c r="I10" s="20" t="str">
        <f t="shared" si="2"/>
        <v>No raise</v>
      </c>
    </row>
    <row r="11" spans="1:24" x14ac:dyDescent="0.25">
      <c r="A11" s="35">
        <v>2967</v>
      </c>
      <c r="B11" s="17" t="s">
        <v>23</v>
      </c>
      <c r="C11" s="17" t="s">
        <v>8</v>
      </c>
      <c r="D11" s="17" t="s">
        <v>17</v>
      </c>
      <c r="E11" s="18">
        <v>41977</v>
      </c>
      <c r="F11" s="54">
        <f t="shared" si="0"/>
        <v>4.0750000000000002</v>
      </c>
      <c r="G11" s="19">
        <v>66500</v>
      </c>
      <c r="H11" s="23">
        <f t="shared" si="1"/>
        <v>3325</v>
      </c>
      <c r="I11" s="20" t="str">
        <f t="shared" si="2"/>
        <v>Raise due</v>
      </c>
    </row>
    <row r="12" spans="1:24" x14ac:dyDescent="0.25">
      <c r="A12" s="35">
        <v>2645</v>
      </c>
      <c r="B12" s="17" t="s">
        <v>28</v>
      </c>
      <c r="C12" s="17" t="s">
        <v>7</v>
      </c>
      <c r="D12" s="17" t="s">
        <v>17</v>
      </c>
      <c r="E12" s="18">
        <v>41795</v>
      </c>
      <c r="F12" s="54">
        <f t="shared" si="0"/>
        <v>4.572222222222222</v>
      </c>
      <c r="G12" s="19">
        <v>43750</v>
      </c>
      <c r="H12" s="23">
        <f t="shared" si="1"/>
        <v>2187.5</v>
      </c>
      <c r="I12" s="20" t="str">
        <f t="shared" si="2"/>
        <v>Raise due</v>
      </c>
      <c r="Q12" s="41" t="s">
        <v>97</v>
      </c>
      <c r="R12" s="41"/>
      <c r="S12" s="41"/>
      <c r="T12" s="41"/>
      <c r="U12" s="41"/>
      <c r="V12" s="41"/>
      <c r="W12" s="41"/>
      <c r="X12" s="41"/>
    </row>
    <row r="13" spans="1:24" x14ac:dyDescent="0.25">
      <c r="A13" s="35">
        <v>1268</v>
      </c>
      <c r="B13" s="17" t="s">
        <v>13</v>
      </c>
      <c r="C13" s="17" t="s">
        <v>7</v>
      </c>
      <c r="D13" s="17" t="s">
        <v>17</v>
      </c>
      <c r="E13" s="18">
        <v>42250</v>
      </c>
      <c r="F13" s="54">
        <f t="shared" si="0"/>
        <v>3.3277777777777779</v>
      </c>
      <c r="G13" s="19">
        <v>45250</v>
      </c>
      <c r="H13" s="23">
        <f t="shared" si="1"/>
        <v>1357.5</v>
      </c>
      <c r="I13" s="20" t="str">
        <f t="shared" si="2"/>
        <v>Raise due</v>
      </c>
      <c r="Q13" s="41" t="s">
        <v>95</v>
      </c>
      <c r="R13" s="41"/>
      <c r="S13" s="41"/>
      <c r="T13" s="41"/>
      <c r="U13" s="41"/>
      <c r="V13" s="41"/>
      <c r="W13" s="41"/>
      <c r="X13" s="41"/>
    </row>
    <row r="14" spans="1:24" x14ac:dyDescent="0.25">
      <c r="A14" s="35">
        <v>4458</v>
      </c>
      <c r="B14" s="17" t="s">
        <v>22</v>
      </c>
      <c r="C14" s="17" t="s">
        <v>7</v>
      </c>
      <c r="D14" s="17" t="s">
        <v>17</v>
      </c>
      <c r="E14" s="18">
        <v>41839</v>
      </c>
      <c r="F14" s="54">
        <f t="shared" si="0"/>
        <v>4.45</v>
      </c>
      <c r="G14" s="19">
        <v>47240</v>
      </c>
      <c r="H14" s="23">
        <f t="shared" si="1"/>
        <v>2362</v>
      </c>
      <c r="I14" s="20" t="str">
        <f t="shared" si="2"/>
        <v>Raise due</v>
      </c>
      <c r="Q14" s="41" t="s">
        <v>96</v>
      </c>
      <c r="R14" s="41"/>
      <c r="S14" s="41"/>
      <c r="T14" s="41"/>
      <c r="U14" s="41"/>
      <c r="V14" s="41"/>
      <c r="W14" s="41"/>
      <c r="X14" s="41"/>
    </row>
    <row r="15" spans="1:24" x14ac:dyDescent="0.25">
      <c r="A15" s="35">
        <v>1370</v>
      </c>
      <c r="B15" s="17" t="s">
        <v>19</v>
      </c>
      <c r="C15" s="17" t="s">
        <v>7</v>
      </c>
      <c r="D15" s="17" t="s">
        <v>17</v>
      </c>
      <c r="E15" s="18">
        <v>41900</v>
      </c>
      <c r="F15" s="54">
        <f t="shared" si="0"/>
        <v>4.2861111111111114</v>
      </c>
      <c r="G15" s="19">
        <v>47835</v>
      </c>
      <c r="H15" s="23">
        <f t="shared" si="1"/>
        <v>2391.75</v>
      </c>
      <c r="I15" s="20" t="str">
        <f t="shared" si="2"/>
        <v>Raise due</v>
      </c>
      <c r="Q15" s="41" t="s">
        <v>95</v>
      </c>
      <c r="R15" s="41"/>
      <c r="S15" s="41"/>
      <c r="T15" s="41"/>
      <c r="U15" s="41"/>
      <c r="V15" s="41"/>
      <c r="W15" s="41"/>
      <c r="X15" s="41"/>
    </row>
    <row r="16" spans="1:24" x14ac:dyDescent="0.25">
      <c r="A16" s="35">
        <v>2848</v>
      </c>
      <c r="B16" s="17" t="s">
        <v>15</v>
      </c>
      <c r="C16" s="17" t="s">
        <v>9</v>
      </c>
      <c r="D16" s="17" t="s">
        <v>17</v>
      </c>
      <c r="E16" s="18">
        <v>42658</v>
      </c>
      <c r="F16" s="54">
        <f t="shared" si="0"/>
        <v>2.2111111111111112</v>
      </c>
      <c r="G16" s="19">
        <v>46725</v>
      </c>
      <c r="H16" s="23">
        <f t="shared" si="1"/>
        <v>1401.75</v>
      </c>
      <c r="I16" s="20" t="str">
        <f t="shared" si="2"/>
        <v>Raise due</v>
      </c>
      <c r="Q16" s="41" t="s">
        <v>98</v>
      </c>
      <c r="R16" s="41"/>
      <c r="S16" s="41"/>
      <c r="T16" s="41"/>
      <c r="U16" s="41"/>
      <c r="V16" s="41"/>
      <c r="W16" s="41"/>
      <c r="X16" s="41"/>
    </row>
    <row r="17" spans="1:26" x14ac:dyDescent="0.25">
      <c r="A17" s="35">
        <v>3996</v>
      </c>
      <c r="B17" s="17" t="s">
        <v>27</v>
      </c>
      <c r="C17" s="17" t="s">
        <v>9</v>
      </c>
      <c r="D17" s="17" t="s">
        <v>17</v>
      </c>
      <c r="E17" s="18">
        <v>42053</v>
      </c>
      <c r="F17" s="54">
        <f t="shared" si="0"/>
        <v>3.8694444444444445</v>
      </c>
      <c r="G17" s="19">
        <v>45000</v>
      </c>
      <c r="H17" s="23">
        <f t="shared" si="1"/>
        <v>1350</v>
      </c>
      <c r="I17" s="20" t="str">
        <f t="shared" si="2"/>
        <v>Raise due</v>
      </c>
      <c r="Q17" s="41" t="s">
        <v>99</v>
      </c>
      <c r="R17" s="41"/>
      <c r="S17" s="41"/>
      <c r="T17" s="41"/>
      <c r="U17" s="41"/>
      <c r="V17" s="41"/>
      <c r="W17" s="41"/>
      <c r="X17" s="41"/>
    </row>
    <row r="18" spans="1:26" x14ac:dyDescent="0.25">
      <c r="A18" s="35">
        <v>4070</v>
      </c>
      <c r="B18" s="17" t="s">
        <v>24</v>
      </c>
      <c r="C18" s="17" t="s">
        <v>8</v>
      </c>
      <c r="D18" s="17" t="s">
        <v>17</v>
      </c>
      <c r="E18" s="18">
        <v>42097</v>
      </c>
      <c r="F18" s="54">
        <f t="shared" si="0"/>
        <v>3.7444444444444445</v>
      </c>
      <c r="G18" s="19">
        <v>45125</v>
      </c>
      <c r="H18" s="23">
        <f t="shared" si="1"/>
        <v>1353.75</v>
      </c>
      <c r="I18" s="20" t="str">
        <f t="shared" si="2"/>
        <v>Raise due</v>
      </c>
    </row>
    <row r="19" spans="1:26" x14ac:dyDescent="0.25">
      <c r="A19" s="35">
        <v>3099</v>
      </c>
      <c r="B19" s="17" t="s">
        <v>20</v>
      </c>
      <c r="C19" s="17" t="s">
        <v>8</v>
      </c>
      <c r="D19" s="17" t="s">
        <v>16</v>
      </c>
      <c r="E19" s="18">
        <v>40560</v>
      </c>
      <c r="F19" s="54">
        <f t="shared" si="0"/>
        <v>7.9555555555555557</v>
      </c>
      <c r="G19" s="19">
        <v>75000</v>
      </c>
      <c r="H19" s="23">
        <f t="shared" si="1"/>
        <v>3750</v>
      </c>
      <c r="I19" s="20" t="str">
        <f t="shared" si="2"/>
        <v>No raise</v>
      </c>
      <c r="J19" s="29"/>
    </row>
    <row r="20" spans="1:26" x14ac:dyDescent="0.25">
      <c r="A20" s="35">
        <v>2698</v>
      </c>
      <c r="B20" s="17" t="s">
        <v>18</v>
      </c>
      <c r="C20" s="17" t="s">
        <v>7</v>
      </c>
      <c r="D20" s="17" t="s">
        <v>17</v>
      </c>
      <c r="E20" s="18">
        <v>41014</v>
      </c>
      <c r="F20" s="54">
        <f t="shared" si="0"/>
        <v>6.7111111111111112</v>
      </c>
      <c r="G20" s="19">
        <v>49750</v>
      </c>
      <c r="H20" s="23">
        <f t="shared" si="1"/>
        <v>2487.5</v>
      </c>
      <c r="I20" s="20" t="str">
        <f t="shared" si="2"/>
        <v>Raise due</v>
      </c>
      <c r="K20" s="41" t="s">
        <v>94</v>
      </c>
      <c r="L20" s="41"/>
      <c r="M20" s="41"/>
      <c r="N20" s="41"/>
      <c r="O20" s="41"/>
      <c r="P20" s="41"/>
      <c r="Q20" s="41"/>
    </row>
    <row r="21" spans="1:26" x14ac:dyDescent="0.25">
      <c r="A21" s="35">
        <v>2611</v>
      </c>
      <c r="B21" s="17" t="s">
        <v>10</v>
      </c>
      <c r="C21" s="17" t="s">
        <v>8</v>
      </c>
      <c r="D21" s="17" t="s">
        <v>17</v>
      </c>
      <c r="E21" s="18">
        <v>42962</v>
      </c>
      <c r="F21" s="54">
        <f t="shared" si="0"/>
        <v>1.3777777777777778</v>
      </c>
      <c r="G21" s="19">
        <v>66900</v>
      </c>
      <c r="H21" s="23">
        <f t="shared" si="1"/>
        <v>2007</v>
      </c>
      <c r="I21" s="20" t="str">
        <f t="shared" si="2"/>
        <v>Raise due</v>
      </c>
    </row>
    <row r="22" spans="1:26" x14ac:dyDescent="0.25">
      <c r="A22" s="35">
        <v>1256</v>
      </c>
      <c r="B22" s="17" t="s">
        <v>21</v>
      </c>
      <c r="C22" s="17" t="s">
        <v>7</v>
      </c>
      <c r="D22" s="17" t="s">
        <v>17</v>
      </c>
      <c r="E22" s="18">
        <v>42312</v>
      </c>
      <c r="F22" s="54">
        <f t="shared" si="0"/>
        <v>3.1583333333333332</v>
      </c>
      <c r="G22" s="19">
        <v>45100</v>
      </c>
      <c r="H22" s="23">
        <f t="shared" si="1"/>
        <v>1353</v>
      </c>
      <c r="I22" s="20" t="str">
        <f t="shared" si="2"/>
        <v>Raise due</v>
      </c>
    </row>
    <row r="23" spans="1:26" x14ac:dyDescent="0.25">
      <c r="A23" s="35">
        <v>2009</v>
      </c>
      <c r="B23" s="17" t="s">
        <v>26</v>
      </c>
      <c r="C23" s="17" t="s">
        <v>7</v>
      </c>
      <c r="D23" s="17" t="s">
        <v>17</v>
      </c>
      <c r="E23" s="18">
        <v>42565</v>
      </c>
      <c r="F23" s="54">
        <f t="shared" si="0"/>
        <v>2.463888888888889</v>
      </c>
      <c r="G23" s="19">
        <v>39750</v>
      </c>
      <c r="H23" s="23">
        <f t="shared" si="1"/>
        <v>1192.5</v>
      </c>
      <c r="I23" s="20" t="str">
        <f t="shared" si="2"/>
        <v>Raise due</v>
      </c>
      <c r="K23" s="41" t="s">
        <v>100</v>
      </c>
    </row>
    <row r="24" spans="1:26" x14ac:dyDescent="0.25">
      <c r="A24" s="35">
        <v>4428</v>
      </c>
      <c r="B24" s="17" t="s">
        <v>12</v>
      </c>
      <c r="C24" s="17" t="s">
        <v>9</v>
      </c>
      <c r="D24" s="17" t="s">
        <v>17</v>
      </c>
      <c r="E24" s="18">
        <v>42682</v>
      </c>
      <c r="F24" s="54">
        <f t="shared" si="0"/>
        <v>2.1472222222222221</v>
      </c>
      <c r="G24" s="19">
        <v>41525</v>
      </c>
      <c r="H24" s="23">
        <f t="shared" si="1"/>
        <v>1245.75</v>
      </c>
      <c r="I24" s="20" t="str">
        <f t="shared" si="2"/>
        <v>Raise due</v>
      </c>
      <c r="K24" s="41" t="s">
        <v>105</v>
      </c>
      <c r="L24" s="41"/>
      <c r="M24" s="41"/>
      <c r="N24" s="41"/>
      <c r="O24" s="41"/>
    </row>
    <row r="25" spans="1:26" x14ac:dyDescent="0.25">
      <c r="A25" s="35">
        <v>4545</v>
      </c>
      <c r="B25" s="17" t="s">
        <v>25</v>
      </c>
      <c r="C25" s="17" t="s">
        <v>8</v>
      </c>
      <c r="D25" s="17" t="s">
        <v>17</v>
      </c>
      <c r="E25" s="18">
        <v>41014</v>
      </c>
      <c r="F25" s="54">
        <f t="shared" si="0"/>
        <v>6.7111111111111112</v>
      </c>
      <c r="G25" s="19">
        <v>49750</v>
      </c>
      <c r="H25" s="23">
        <f t="shared" si="1"/>
        <v>2487.5</v>
      </c>
      <c r="I25" s="20" t="str">
        <f t="shared" si="2"/>
        <v>Raise due</v>
      </c>
    </row>
    <row r="26" spans="1:26" x14ac:dyDescent="0.25">
      <c r="A26" s="35">
        <v>1281</v>
      </c>
      <c r="B26" s="17" t="s">
        <v>14</v>
      </c>
      <c r="C26" s="17" t="s">
        <v>8</v>
      </c>
      <c r="D26" s="17" t="s">
        <v>17</v>
      </c>
      <c r="E26" s="18">
        <v>41670</v>
      </c>
      <c r="F26" s="54">
        <f t="shared" si="0"/>
        <v>4.916666666666667</v>
      </c>
      <c r="G26" s="19">
        <v>43750</v>
      </c>
      <c r="H26" s="23">
        <f t="shared" si="1"/>
        <v>2187.5</v>
      </c>
      <c r="I26" s="20" t="str">
        <f t="shared" si="2"/>
        <v>Raise due</v>
      </c>
      <c r="Q26" s="41" t="s">
        <v>101</v>
      </c>
      <c r="R26" s="41"/>
      <c r="S26" s="41"/>
      <c r="T26" s="41"/>
      <c r="U26" s="41"/>
      <c r="V26" s="41"/>
      <c r="W26" s="41"/>
      <c r="X26" s="41"/>
      <c r="Y26" s="41"/>
    </row>
    <row r="27" spans="1:26" x14ac:dyDescent="0.25">
      <c r="Q27" s="41" t="s">
        <v>102</v>
      </c>
      <c r="R27" s="41"/>
      <c r="S27" s="41"/>
      <c r="T27" s="41"/>
      <c r="U27" s="41"/>
      <c r="V27" s="41"/>
      <c r="W27" s="41"/>
      <c r="X27" s="41"/>
      <c r="Y27" s="41"/>
    </row>
    <row r="28" spans="1:26" x14ac:dyDescent="0.25">
      <c r="F28" s="41" t="s">
        <v>106</v>
      </c>
      <c r="Q28" s="41" t="s">
        <v>103</v>
      </c>
      <c r="R28" s="41"/>
      <c r="S28" s="41"/>
      <c r="T28" s="41"/>
      <c r="U28" s="41"/>
      <c r="V28" s="41"/>
      <c r="W28" s="41"/>
      <c r="X28" s="41"/>
      <c r="Y28" s="41"/>
      <c r="Z28" s="41"/>
    </row>
    <row r="29" spans="1:26" x14ac:dyDescent="0.25">
      <c r="A29" s="41" t="s">
        <v>109</v>
      </c>
      <c r="B29" s="42" t="s">
        <v>110</v>
      </c>
      <c r="C29" s="41"/>
      <c r="D29" s="41"/>
      <c r="F29" s="41" t="s">
        <v>107</v>
      </c>
      <c r="G29" s="41"/>
    </row>
    <row r="30" spans="1:26" x14ac:dyDescent="0.25">
      <c r="A30" s="41"/>
      <c r="B30" s="41" t="s">
        <v>111</v>
      </c>
      <c r="C30" s="41"/>
      <c r="D30" s="41"/>
      <c r="F30" s="41" t="s">
        <v>87</v>
      </c>
      <c r="G30" s="41"/>
    </row>
    <row r="31" spans="1:26" x14ac:dyDescent="0.25">
      <c r="F31" s="41" t="s">
        <v>108</v>
      </c>
      <c r="G31" s="41"/>
      <c r="H31" s="41"/>
    </row>
    <row r="34" spans="2:4" x14ac:dyDescent="0.25">
      <c r="C34" s="1"/>
      <c r="D34" s="1"/>
    </row>
    <row r="35" spans="2:4" x14ac:dyDescent="0.25">
      <c r="C35" s="1"/>
      <c r="D35" s="1"/>
    </row>
    <row r="36" spans="2:4" x14ac:dyDescent="0.25">
      <c r="C36" s="5"/>
      <c r="D36" s="5"/>
    </row>
    <row r="42" spans="2:4" x14ac:dyDescent="0.25">
      <c r="B42" s="6"/>
      <c r="C42" s="2"/>
    </row>
  </sheetData>
  <sheetProtection algorithmName="SHA-512" hashValue="EP6NXZYlV9IJ5AsI25+J4YHpHe9PJ3ZXejIIPF0r24mFITj7AssrFxoW7IeagvGiemI5hwmu6BtQEIiapJ284w==" saltValue="7rPrw1iqeDHKLEAfHJRFrg==" spinCount="100000" sheet="1" objects="1" scenarios="1"/>
  <mergeCells count="1">
    <mergeCell ref="C5:E5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/>
  </sheetViews>
  <sheetFormatPr defaultRowHeight="15" x14ac:dyDescent="0.25"/>
  <cols>
    <col min="1" max="4" width="16.7109375" customWidth="1"/>
    <col min="5" max="5" width="12.7109375" customWidth="1"/>
    <col min="6" max="6" width="9.85546875" customWidth="1"/>
    <col min="8" max="8" width="26.5703125" bestFit="1" customWidth="1"/>
    <col min="9" max="9" width="13.85546875" customWidth="1"/>
  </cols>
  <sheetData>
    <row r="1" spans="1:14" ht="15.75" thickBot="1" x14ac:dyDescent="0.3">
      <c r="B1" s="63" t="s">
        <v>37</v>
      </c>
      <c r="C1" s="64"/>
      <c r="D1" s="65"/>
    </row>
    <row r="2" spans="1:14" ht="15.75" thickBot="1" x14ac:dyDescent="0.3">
      <c r="A2" s="25" t="s">
        <v>33</v>
      </c>
      <c r="B2" s="24" t="s">
        <v>0</v>
      </c>
      <c r="C2" s="24" t="s">
        <v>1</v>
      </c>
      <c r="D2" s="24" t="s">
        <v>2</v>
      </c>
      <c r="E2" s="24" t="s">
        <v>3</v>
      </c>
      <c r="F2" s="31" t="s">
        <v>4</v>
      </c>
    </row>
    <row r="3" spans="1:14" x14ac:dyDescent="0.25">
      <c r="A3" s="20">
        <v>3824</v>
      </c>
      <c r="B3" s="20" t="s">
        <v>5</v>
      </c>
      <c r="C3" s="20" t="s">
        <v>7</v>
      </c>
      <c r="D3" s="20" t="s">
        <v>16</v>
      </c>
      <c r="E3" s="21">
        <v>39369</v>
      </c>
      <c r="F3" s="22">
        <v>68750</v>
      </c>
      <c r="G3" s="7"/>
      <c r="I3" s="41" t="s">
        <v>112</v>
      </c>
      <c r="J3" s="41"/>
      <c r="K3" s="41"/>
      <c r="L3" s="41"/>
      <c r="M3" s="41"/>
      <c r="N3" s="41"/>
    </row>
    <row r="4" spans="1:14" x14ac:dyDescent="0.25">
      <c r="A4" s="17">
        <v>4955</v>
      </c>
      <c r="B4" s="17" t="s">
        <v>29</v>
      </c>
      <c r="C4" s="17" t="s">
        <v>8</v>
      </c>
      <c r="D4" s="17" t="s">
        <v>17</v>
      </c>
      <c r="E4" s="18">
        <v>43407</v>
      </c>
      <c r="F4" s="19">
        <v>49575</v>
      </c>
      <c r="G4" s="7"/>
      <c r="I4" s="41" t="s">
        <v>113</v>
      </c>
      <c r="J4" s="41"/>
      <c r="K4" s="41"/>
      <c r="L4" s="41"/>
      <c r="M4" s="41"/>
      <c r="N4" s="41"/>
    </row>
    <row r="5" spans="1:14" x14ac:dyDescent="0.25">
      <c r="A5" s="17">
        <v>2521</v>
      </c>
      <c r="B5" s="17" t="s">
        <v>6</v>
      </c>
      <c r="C5" s="17" t="s">
        <v>9</v>
      </c>
      <c r="D5" s="17" t="s">
        <v>17</v>
      </c>
      <c r="E5" s="18">
        <v>41804</v>
      </c>
      <c r="F5" s="19">
        <v>46000</v>
      </c>
      <c r="G5" s="7"/>
      <c r="I5" s="41" t="s">
        <v>114</v>
      </c>
      <c r="J5" s="41"/>
      <c r="K5" s="41"/>
      <c r="L5" s="41"/>
      <c r="M5" s="41"/>
      <c r="N5" s="41"/>
    </row>
    <row r="6" spans="1:14" x14ac:dyDescent="0.25">
      <c r="A6" s="17">
        <v>4453</v>
      </c>
      <c r="B6" s="17" t="s">
        <v>11</v>
      </c>
      <c r="C6" s="17" t="s">
        <v>9</v>
      </c>
      <c r="D6" s="17" t="s">
        <v>16</v>
      </c>
      <c r="E6" s="18">
        <v>39881</v>
      </c>
      <c r="F6" s="19">
        <v>75800</v>
      </c>
      <c r="G6" s="7"/>
      <c r="I6" s="41" t="s">
        <v>115</v>
      </c>
      <c r="J6" s="41"/>
      <c r="K6" s="41"/>
      <c r="L6" s="41"/>
      <c r="M6" s="41"/>
      <c r="N6" s="41"/>
    </row>
    <row r="7" spans="1:14" x14ac:dyDescent="0.25">
      <c r="A7" s="17">
        <v>2967</v>
      </c>
      <c r="B7" s="17" t="s">
        <v>23</v>
      </c>
      <c r="C7" s="17" t="s">
        <v>8</v>
      </c>
      <c r="D7" s="17" t="s">
        <v>17</v>
      </c>
      <c r="E7" s="18">
        <v>41977</v>
      </c>
      <c r="F7" s="19">
        <v>46795</v>
      </c>
      <c r="G7" s="7"/>
      <c r="I7" s="41" t="s">
        <v>116</v>
      </c>
      <c r="J7" s="41"/>
      <c r="K7" s="41"/>
      <c r="L7" s="41"/>
      <c r="M7" s="41"/>
      <c r="N7" s="41"/>
    </row>
    <row r="8" spans="1:14" x14ac:dyDescent="0.25">
      <c r="A8" s="17">
        <v>2645</v>
      </c>
      <c r="B8" s="17" t="s">
        <v>28</v>
      </c>
      <c r="C8" s="17" t="s">
        <v>7</v>
      </c>
      <c r="D8" s="17" t="s">
        <v>17</v>
      </c>
      <c r="E8" s="18">
        <v>41795</v>
      </c>
      <c r="F8" s="19">
        <v>43750</v>
      </c>
      <c r="G8" s="7"/>
      <c r="I8" s="41" t="s">
        <v>117</v>
      </c>
      <c r="J8" s="41"/>
      <c r="K8" s="41"/>
      <c r="L8" s="41"/>
      <c r="M8" s="41"/>
      <c r="N8" s="41"/>
    </row>
    <row r="9" spans="1:14" x14ac:dyDescent="0.25">
      <c r="A9" s="17">
        <v>1268</v>
      </c>
      <c r="B9" s="17" t="s">
        <v>13</v>
      </c>
      <c r="C9" s="17" t="s">
        <v>7</v>
      </c>
      <c r="D9" s="17" t="s">
        <v>17</v>
      </c>
      <c r="E9" s="18">
        <v>42250</v>
      </c>
      <c r="F9" s="19">
        <v>45250</v>
      </c>
      <c r="G9" s="7"/>
      <c r="I9" s="41" t="s">
        <v>118</v>
      </c>
      <c r="J9" s="41"/>
      <c r="K9" s="41"/>
      <c r="L9" s="41"/>
      <c r="M9" s="41"/>
      <c r="N9" s="41"/>
    </row>
    <row r="10" spans="1:14" x14ac:dyDescent="0.25">
      <c r="A10" s="17">
        <v>4458</v>
      </c>
      <c r="B10" s="17" t="s">
        <v>22</v>
      </c>
      <c r="C10" s="17" t="s">
        <v>7</v>
      </c>
      <c r="D10" s="17" t="s">
        <v>17</v>
      </c>
      <c r="E10" s="18">
        <v>41839</v>
      </c>
      <c r="F10" s="19">
        <v>47240</v>
      </c>
      <c r="G10" s="7"/>
      <c r="I10" s="41" t="s">
        <v>119</v>
      </c>
      <c r="J10" s="41"/>
      <c r="K10" s="41"/>
      <c r="L10" s="41"/>
      <c r="M10" s="41"/>
      <c r="N10" s="41"/>
    </row>
    <row r="11" spans="1:14" x14ac:dyDescent="0.25">
      <c r="A11" s="17">
        <v>1370</v>
      </c>
      <c r="B11" s="17" t="s">
        <v>19</v>
      </c>
      <c r="C11" s="17" t="s">
        <v>7</v>
      </c>
      <c r="D11" s="17" t="s">
        <v>17</v>
      </c>
      <c r="E11" s="18">
        <v>41900</v>
      </c>
      <c r="F11" s="19">
        <v>47835</v>
      </c>
      <c r="G11" s="7"/>
      <c r="I11" s="41" t="s">
        <v>120</v>
      </c>
      <c r="J11" s="41"/>
      <c r="K11" s="41"/>
      <c r="L11" s="41"/>
      <c r="M11" s="41"/>
      <c r="N11" s="41"/>
    </row>
    <row r="12" spans="1:14" x14ac:dyDescent="0.25">
      <c r="A12" s="17">
        <v>2848</v>
      </c>
      <c r="B12" s="17" t="s">
        <v>15</v>
      </c>
      <c r="C12" s="17" t="s">
        <v>9</v>
      </c>
      <c r="D12" s="17" t="s">
        <v>17</v>
      </c>
      <c r="E12" s="18">
        <v>42658</v>
      </c>
      <c r="F12" s="19">
        <v>46725</v>
      </c>
      <c r="G12" s="7"/>
    </row>
    <row r="13" spans="1:14" x14ac:dyDescent="0.25">
      <c r="A13" s="17">
        <v>3996</v>
      </c>
      <c r="B13" s="17" t="s">
        <v>27</v>
      </c>
      <c r="C13" s="17" t="s">
        <v>9</v>
      </c>
      <c r="D13" s="17" t="s">
        <v>17</v>
      </c>
      <c r="E13" s="18">
        <v>42053</v>
      </c>
      <c r="F13" s="19">
        <v>45000</v>
      </c>
      <c r="G13" s="7"/>
    </row>
    <row r="14" spans="1:14" x14ac:dyDescent="0.25">
      <c r="A14" s="17">
        <v>4070</v>
      </c>
      <c r="B14" s="17" t="s">
        <v>24</v>
      </c>
      <c r="C14" s="17" t="s">
        <v>8</v>
      </c>
      <c r="D14" s="17" t="s">
        <v>17</v>
      </c>
      <c r="E14" s="18">
        <v>42097</v>
      </c>
      <c r="F14" s="19">
        <v>45125</v>
      </c>
      <c r="G14" s="7"/>
    </row>
    <row r="15" spans="1:14" x14ac:dyDescent="0.25">
      <c r="A15" s="17">
        <v>3099</v>
      </c>
      <c r="B15" s="17" t="s">
        <v>20</v>
      </c>
      <c r="C15" s="17" t="s">
        <v>8</v>
      </c>
      <c r="D15" s="17" t="s">
        <v>16</v>
      </c>
      <c r="E15" s="18">
        <v>40560</v>
      </c>
      <c r="F15" s="19">
        <v>65500</v>
      </c>
      <c r="G15" s="7"/>
    </row>
    <row r="16" spans="1:14" x14ac:dyDescent="0.25">
      <c r="A16" s="17">
        <v>2698</v>
      </c>
      <c r="B16" s="17" t="s">
        <v>18</v>
      </c>
      <c r="C16" s="17" t="s">
        <v>7</v>
      </c>
      <c r="D16" s="17" t="s">
        <v>17</v>
      </c>
      <c r="E16" s="18">
        <v>41014</v>
      </c>
      <c r="F16" s="19">
        <v>49750</v>
      </c>
      <c r="G16" s="7"/>
    </row>
    <row r="17" spans="1:7" x14ac:dyDescent="0.25">
      <c r="A17" s="17">
        <v>2611</v>
      </c>
      <c r="B17" s="17" t="s">
        <v>10</v>
      </c>
      <c r="C17" s="17" t="s">
        <v>8</v>
      </c>
      <c r="D17" s="17" t="s">
        <v>17</v>
      </c>
      <c r="E17" s="18">
        <v>42962</v>
      </c>
      <c r="F17" s="19">
        <v>41000</v>
      </c>
      <c r="G17" s="7"/>
    </row>
    <row r="18" spans="1:7" x14ac:dyDescent="0.25">
      <c r="A18" s="17">
        <v>1256</v>
      </c>
      <c r="B18" s="17" t="s">
        <v>21</v>
      </c>
      <c r="C18" s="17" t="s">
        <v>7</v>
      </c>
      <c r="D18" s="17" t="s">
        <v>17</v>
      </c>
      <c r="E18" s="18">
        <v>42312</v>
      </c>
      <c r="F18" s="19">
        <v>45100</v>
      </c>
      <c r="G18" s="7"/>
    </row>
    <row r="19" spans="1:7" x14ac:dyDescent="0.25">
      <c r="A19" s="17">
        <v>2009</v>
      </c>
      <c r="B19" s="17" t="s">
        <v>26</v>
      </c>
      <c r="C19" s="17" t="s">
        <v>7</v>
      </c>
      <c r="D19" s="17" t="s">
        <v>17</v>
      </c>
      <c r="E19" s="18">
        <v>42565</v>
      </c>
      <c r="F19" s="19">
        <v>39750</v>
      </c>
      <c r="G19" s="7"/>
    </row>
    <row r="20" spans="1:7" x14ac:dyDescent="0.25">
      <c r="A20" s="17">
        <v>4428</v>
      </c>
      <c r="B20" s="17" t="s">
        <v>12</v>
      </c>
      <c r="C20" s="17" t="s">
        <v>9</v>
      </c>
      <c r="D20" s="17" t="s">
        <v>17</v>
      </c>
      <c r="E20" s="18">
        <v>42682</v>
      </c>
      <c r="F20" s="19">
        <v>41525</v>
      </c>
      <c r="G20" s="7"/>
    </row>
    <row r="21" spans="1:7" x14ac:dyDescent="0.25">
      <c r="A21" s="17">
        <v>4545</v>
      </c>
      <c r="B21" s="17" t="s">
        <v>25</v>
      </c>
      <c r="C21" s="17" t="s">
        <v>8</v>
      </c>
      <c r="D21" s="17" t="s">
        <v>17</v>
      </c>
      <c r="E21" s="18">
        <v>41014</v>
      </c>
      <c r="F21" s="19">
        <v>49750</v>
      </c>
      <c r="G21" s="7"/>
    </row>
    <row r="22" spans="1:7" x14ac:dyDescent="0.25">
      <c r="A22" s="17">
        <v>1281</v>
      </c>
      <c r="B22" s="17" t="s">
        <v>14</v>
      </c>
      <c r="C22" s="17" t="s">
        <v>8</v>
      </c>
      <c r="D22" s="17" t="s">
        <v>17</v>
      </c>
      <c r="E22" s="18">
        <v>41670</v>
      </c>
      <c r="F22" s="19">
        <v>43750</v>
      </c>
      <c r="G22" s="7"/>
    </row>
    <row r="24" spans="1:7" ht="15.75" thickBot="1" x14ac:dyDescent="0.3">
      <c r="A24" s="15" t="s">
        <v>30</v>
      </c>
    </row>
    <row r="25" spans="1:7" ht="15.75" thickBot="1" x14ac:dyDescent="0.3">
      <c r="A25" s="25" t="s">
        <v>33</v>
      </c>
      <c r="B25" s="24" t="s">
        <v>0</v>
      </c>
      <c r="C25" s="24" t="s">
        <v>1</v>
      </c>
      <c r="D25" s="24" t="s">
        <v>2</v>
      </c>
      <c r="E25" s="24" t="s">
        <v>3</v>
      </c>
      <c r="F25" s="31" t="s">
        <v>4</v>
      </c>
    </row>
    <row r="26" spans="1:7" x14ac:dyDescent="0.25">
      <c r="C26" t="s">
        <v>8</v>
      </c>
      <c r="D26" t="s">
        <v>17</v>
      </c>
    </row>
    <row r="29" spans="1:7" ht="15.75" thickBot="1" x14ac:dyDescent="0.3">
      <c r="A29" s="15" t="s">
        <v>31</v>
      </c>
    </row>
    <row r="30" spans="1:7" ht="15.75" thickBot="1" x14ac:dyDescent="0.3">
      <c r="A30" s="25" t="s">
        <v>33</v>
      </c>
      <c r="B30" s="24" t="s">
        <v>0</v>
      </c>
      <c r="C30" s="24" t="s">
        <v>1</v>
      </c>
      <c r="D30" s="24" t="s">
        <v>2</v>
      </c>
      <c r="E30" s="24" t="s">
        <v>3</v>
      </c>
      <c r="F30" s="31" t="s">
        <v>4</v>
      </c>
    </row>
    <row r="31" spans="1:7" x14ac:dyDescent="0.25">
      <c r="A31" s="17">
        <v>4955</v>
      </c>
      <c r="B31" s="17" t="s">
        <v>29</v>
      </c>
      <c r="C31" s="17" t="s">
        <v>8</v>
      </c>
      <c r="D31" s="17" t="s">
        <v>17</v>
      </c>
      <c r="E31" s="18">
        <v>43407</v>
      </c>
      <c r="F31" s="19">
        <v>49575</v>
      </c>
    </row>
    <row r="32" spans="1:7" x14ac:dyDescent="0.25">
      <c r="A32" s="17">
        <v>2967</v>
      </c>
      <c r="B32" s="17" t="s">
        <v>23</v>
      </c>
      <c r="C32" s="17" t="s">
        <v>8</v>
      </c>
      <c r="D32" s="17" t="s">
        <v>17</v>
      </c>
      <c r="E32" s="18">
        <v>41977</v>
      </c>
      <c r="F32" s="19">
        <v>46795</v>
      </c>
    </row>
    <row r="33" spans="1:6" x14ac:dyDescent="0.25">
      <c r="A33" s="17">
        <v>4070</v>
      </c>
      <c r="B33" s="17" t="s">
        <v>24</v>
      </c>
      <c r="C33" s="17" t="s">
        <v>8</v>
      </c>
      <c r="D33" s="17" t="s">
        <v>17</v>
      </c>
      <c r="E33" s="18">
        <v>42097</v>
      </c>
      <c r="F33" s="19">
        <v>45125</v>
      </c>
    </row>
    <row r="34" spans="1:6" x14ac:dyDescent="0.25">
      <c r="A34" s="17">
        <v>2611</v>
      </c>
      <c r="B34" s="17" t="s">
        <v>10</v>
      </c>
      <c r="C34" s="17" t="s">
        <v>8</v>
      </c>
      <c r="D34" s="17" t="s">
        <v>17</v>
      </c>
      <c r="E34" s="18">
        <v>42962</v>
      </c>
      <c r="F34" s="19">
        <v>41000</v>
      </c>
    </row>
    <row r="35" spans="1:6" x14ac:dyDescent="0.25">
      <c r="A35" s="17">
        <v>4545</v>
      </c>
      <c r="B35" s="17" t="s">
        <v>25</v>
      </c>
      <c r="C35" s="17" t="s">
        <v>8</v>
      </c>
      <c r="D35" s="17" t="s">
        <v>17</v>
      </c>
      <c r="E35" s="18">
        <v>41014</v>
      </c>
      <c r="F35" s="19">
        <v>49750</v>
      </c>
    </row>
    <row r="36" spans="1:6" x14ac:dyDescent="0.25">
      <c r="A36" s="17">
        <v>1281</v>
      </c>
      <c r="B36" s="17" t="s">
        <v>14</v>
      </c>
      <c r="C36" s="17" t="s">
        <v>8</v>
      </c>
      <c r="D36" s="17" t="s">
        <v>17</v>
      </c>
      <c r="E36" s="18">
        <v>41670</v>
      </c>
      <c r="F36" s="19">
        <v>43750</v>
      </c>
    </row>
  </sheetData>
  <sheetProtection algorithmName="SHA-512" hashValue="mFo6AQhm/RWkRULvlyZWOG1AqpS8M6sCWRqHIHcx+SG25ZHXCNPlr7pPAJqIyYZSHPgdgYYD1/BDO+VC29k8sQ==" saltValue="vC/m6GIePcBBXJVklevdUA==" spinCount="100000" sheet="1" objects="1" scenarios="1"/>
  <mergeCells count="1">
    <mergeCell ref="B1:D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workbookViewId="0"/>
  </sheetViews>
  <sheetFormatPr defaultRowHeight="15" x14ac:dyDescent="0.25"/>
  <cols>
    <col min="1" max="4" width="16.7109375" customWidth="1"/>
    <col min="5" max="5" width="12.7109375" customWidth="1"/>
    <col min="6" max="6" width="9.85546875" customWidth="1"/>
    <col min="8" max="8" width="29" customWidth="1"/>
    <col min="9" max="9" width="15.28515625" bestFit="1" customWidth="1"/>
  </cols>
  <sheetData>
    <row r="1" spans="1:23" ht="15.75" thickBot="1" x14ac:dyDescent="0.3">
      <c r="B1" s="63" t="s">
        <v>37</v>
      </c>
      <c r="C1" s="64"/>
      <c r="D1" s="65"/>
    </row>
    <row r="2" spans="1:23" ht="15.75" thickBot="1" x14ac:dyDescent="0.3">
      <c r="A2" s="25" t="s">
        <v>33</v>
      </c>
      <c r="B2" s="24" t="s">
        <v>0</v>
      </c>
      <c r="C2" s="24" t="s">
        <v>1</v>
      </c>
      <c r="D2" s="24" t="s">
        <v>2</v>
      </c>
      <c r="E2" s="24" t="s">
        <v>3</v>
      </c>
      <c r="F2" s="31" t="s">
        <v>4</v>
      </c>
    </row>
    <row r="3" spans="1:23" x14ac:dyDescent="0.25">
      <c r="A3" s="20">
        <v>3824</v>
      </c>
      <c r="B3" s="20" t="s">
        <v>5</v>
      </c>
      <c r="C3" s="20" t="s">
        <v>7</v>
      </c>
      <c r="D3" s="20" t="s">
        <v>16</v>
      </c>
      <c r="E3" s="21">
        <v>39369</v>
      </c>
      <c r="F3" s="22">
        <v>68750</v>
      </c>
      <c r="G3" s="7"/>
      <c r="H3" s="16" t="s">
        <v>32</v>
      </c>
      <c r="I3" s="14"/>
      <c r="R3" s="41" t="s">
        <v>123</v>
      </c>
      <c r="S3" s="41"/>
      <c r="T3" s="41"/>
      <c r="U3" s="41"/>
      <c r="V3" s="41"/>
      <c r="W3" s="41"/>
    </row>
    <row r="4" spans="1:23" x14ac:dyDescent="0.25">
      <c r="A4" s="17">
        <v>4955</v>
      </c>
      <c r="B4" s="17" t="s">
        <v>29</v>
      </c>
      <c r="C4" s="17" t="s">
        <v>8</v>
      </c>
      <c r="D4" s="17" t="s">
        <v>17</v>
      </c>
      <c r="E4" s="18">
        <v>43407</v>
      </c>
      <c r="F4" s="19">
        <v>49575</v>
      </c>
      <c r="G4" s="7"/>
      <c r="H4" s="3" t="s">
        <v>55</v>
      </c>
      <c r="I4" s="1">
        <f>DAVERAGE(A2:F22,6,A25:F26)</f>
        <v>45999.166666666664</v>
      </c>
    </row>
    <row r="5" spans="1:23" x14ac:dyDescent="0.25">
      <c r="A5" s="17">
        <v>2521</v>
      </c>
      <c r="B5" s="17" t="s">
        <v>6</v>
      </c>
      <c r="C5" s="17" t="s">
        <v>9</v>
      </c>
      <c r="D5" s="17" t="s">
        <v>17</v>
      </c>
      <c r="E5" s="18">
        <v>41804</v>
      </c>
      <c r="F5" s="19">
        <v>46000</v>
      </c>
      <c r="G5" s="7"/>
      <c r="H5" s="3" t="s">
        <v>56</v>
      </c>
      <c r="I5" s="1">
        <f>DMIN(A2:F22,F2,A25:F26)</f>
        <v>41000</v>
      </c>
    </row>
    <row r="6" spans="1:23" x14ac:dyDescent="0.25">
      <c r="A6" s="17">
        <v>4453</v>
      </c>
      <c r="B6" s="17" t="s">
        <v>11</v>
      </c>
      <c r="C6" s="17" t="s">
        <v>9</v>
      </c>
      <c r="D6" s="17" t="s">
        <v>16</v>
      </c>
      <c r="E6" s="18">
        <v>39881</v>
      </c>
      <c r="F6" s="19">
        <v>75800</v>
      </c>
      <c r="G6" s="7"/>
      <c r="H6" s="3" t="s">
        <v>57</v>
      </c>
      <c r="I6" s="1">
        <f>DMAX(A2:F22,"Salary",A25:F26)</f>
        <v>49750</v>
      </c>
    </row>
    <row r="7" spans="1:23" x14ac:dyDescent="0.25">
      <c r="A7" s="17">
        <v>2967</v>
      </c>
      <c r="B7" s="17" t="s">
        <v>23</v>
      </c>
      <c r="C7" s="17" t="s">
        <v>8</v>
      </c>
      <c r="D7" s="17" t="s">
        <v>17</v>
      </c>
      <c r="E7" s="18">
        <v>41977</v>
      </c>
      <c r="F7" s="19">
        <v>46795</v>
      </c>
      <c r="G7" s="7"/>
      <c r="H7" s="3" t="s">
        <v>58</v>
      </c>
      <c r="I7" s="5">
        <f>DCOUNTA(A2:F22,B2,A25:F26)</f>
        <v>6</v>
      </c>
      <c r="R7" s="41" t="s">
        <v>124</v>
      </c>
      <c r="S7" s="41"/>
      <c r="T7" s="41"/>
      <c r="U7" s="41"/>
      <c r="V7" s="41"/>
      <c r="W7" s="41"/>
    </row>
    <row r="8" spans="1:23" x14ac:dyDescent="0.25">
      <c r="A8" s="17">
        <v>2645</v>
      </c>
      <c r="B8" s="17" t="s">
        <v>28</v>
      </c>
      <c r="C8" s="17" t="s">
        <v>7</v>
      </c>
      <c r="D8" s="17" t="s">
        <v>17</v>
      </c>
      <c r="E8" s="18">
        <v>41795</v>
      </c>
      <c r="F8" s="19">
        <v>43750</v>
      </c>
      <c r="G8" s="7"/>
      <c r="R8" s="41" t="s">
        <v>125</v>
      </c>
      <c r="S8" s="41"/>
      <c r="T8" s="41"/>
      <c r="U8" s="41"/>
      <c r="V8" s="41"/>
      <c r="W8" s="41"/>
    </row>
    <row r="9" spans="1:23" x14ac:dyDescent="0.25">
      <c r="A9" s="17">
        <v>1268</v>
      </c>
      <c r="B9" s="17" t="s">
        <v>13</v>
      </c>
      <c r="C9" s="17" t="s">
        <v>7</v>
      </c>
      <c r="D9" s="17" t="s">
        <v>17</v>
      </c>
      <c r="E9" s="18">
        <v>42250</v>
      </c>
      <c r="F9" s="19">
        <v>45250</v>
      </c>
      <c r="G9" s="7"/>
    </row>
    <row r="10" spans="1:23" x14ac:dyDescent="0.25">
      <c r="A10" s="17">
        <v>4458</v>
      </c>
      <c r="B10" s="17" t="s">
        <v>22</v>
      </c>
      <c r="C10" s="17" t="s">
        <v>7</v>
      </c>
      <c r="D10" s="17" t="s">
        <v>17</v>
      </c>
      <c r="E10" s="18">
        <v>41839</v>
      </c>
      <c r="F10" s="19">
        <v>47240</v>
      </c>
      <c r="G10" s="7"/>
      <c r="H10" s="56" t="s">
        <v>122</v>
      </c>
      <c r="I10" s="44"/>
      <c r="J10" s="44"/>
      <c r="K10" s="44"/>
    </row>
    <row r="11" spans="1:23" x14ac:dyDescent="0.25">
      <c r="A11" s="17">
        <v>1370</v>
      </c>
      <c r="B11" s="17" t="s">
        <v>19</v>
      </c>
      <c r="C11" s="17" t="s">
        <v>7</v>
      </c>
      <c r="D11" s="17" t="s">
        <v>17</v>
      </c>
      <c r="E11" s="18">
        <v>41900</v>
      </c>
      <c r="F11" s="19">
        <v>47835</v>
      </c>
      <c r="G11" s="7"/>
    </row>
    <row r="12" spans="1:23" x14ac:dyDescent="0.25">
      <c r="A12" s="17">
        <v>2848</v>
      </c>
      <c r="B12" s="17" t="s">
        <v>15</v>
      </c>
      <c r="C12" s="17" t="s">
        <v>9</v>
      </c>
      <c r="D12" s="17" t="s">
        <v>17</v>
      </c>
      <c r="E12" s="18">
        <v>42658</v>
      </c>
      <c r="F12" s="19">
        <v>46725</v>
      </c>
      <c r="G12" s="7"/>
    </row>
    <row r="13" spans="1:23" x14ac:dyDescent="0.25">
      <c r="A13" s="17">
        <v>3996</v>
      </c>
      <c r="B13" s="17" t="s">
        <v>27</v>
      </c>
      <c r="C13" s="17" t="s">
        <v>9</v>
      </c>
      <c r="D13" s="17" t="s">
        <v>17</v>
      </c>
      <c r="E13" s="18">
        <v>42053</v>
      </c>
      <c r="F13" s="19">
        <v>45000</v>
      </c>
      <c r="G13" s="7"/>
    </row>
    <row r="14" spans="1:23" x14ac:dyDescent="0.25">
      <c r="A14" s="17">
        <v>4070</v>
      </c>
      <c r="B14" s="17" t="s">
        <v>24</v>
      </c>
      <c r="C14" s="17" t="s">
        <v>8</v>
      </c>
      <c r="D14" s="17" t="s">
        <v>17</v>
      </c>
      <c r="E14" s="18">
        <v>42097</v>
      </c>
      <c r="F14" s="19">
        <v>45125</v>
      </c>
      <c r="G14" s="7"/>
    </row>
    <row r="15" spans="1:23" x14ac:dyDescent="0.25">
      <c r="A15" s="17">
        <v>3099</v>
      </c>
      <c r="B15" s="17" t="s">
        <v>20</v>
      </c>
      <c r="C15" s="17" t="s">
        <v>8</v>
      </c>
      <c r="D15" s="17" t="s">
        <v>16</v>
      </c>
      <c r="E15" s="18">
        <v>40560</v>
      </c>
      <c r="F15" s="19">
        <v>65500</v>
      </c>
      <c r="G15" s="7"/>
    </row>
    <row r="16" spans="1:23" x14ac:dyDescent="0.25">
      <c r="A16" s="17">
        <v>2698</v>
      </c>
      <c r="B16" s="17" t="s">
        <v>18</v>
      </c>
      <c r="C16" s="17" t="s">
        <v>7</v>
      </c>
      <c r="D16" s="17" t="s">
        <v>17</v>
      </c>
      <c r="E16" s="18">
        <v>41014</v>
      </c>
      <c r="F16" s="19">
        <v>49750</v>
      </c>
      <c r="G16" s="7"/>
    </row>
    <row r="17" spans="1:13" x14ac:dyDescent="0.25">
      <c r="A17" s="17">
        <v>2611</v>
      </c>
      <c r="B17" s="17" t="s">
        <v>10</v>
      </c>
      <c r="C17" s="17" t="s">
        <v>8</v>
      </c>
      <c r="D17" s="17" t="s">
        <v>17</v>
      </c>
      <c r="E17" s="18">
        <v>42962</v>
      </c>
      <c r="F17" s="19">
        <v>41000</v>
      </c>
      <c r="G17" s="7"/>
    </row>
    <row r="18" spans="1:13" x14ac:dyDescent="0.25">
      <c r="A18" s="17">
        <v>1256</v>
      </c>
      <c r="B18" s="17" t="s">
        <v>21</v>
      </c>
      <c r="C18" s="17" t="s">
        <v>7</v>
      </c>
      <c r="D18" s="17" t="s">
        <v>17</v>
      </c>
      <c r="E18" s="18">
        <v>42312</v>
      </c>
      <c r="F18" s="19">
        <v>45100</v>
      </c>
      <c r="G18" s="7"/>
    </row>
    <row r="19" spans="1:13" x14ac:dyDescent="0.25">
      <c r="A19" s="17">
        <v>2009</v>
      </c>
      <c r="B19" s="17" t="s">
        <v>26</v>
      </c>
      <c r="C19" s="17" t="s">
        <v>7</v>
      </c>
      <c r="D19" s="17" t="s">
        <v>17</v>
      </c>
      <c r="E19" s="18">
        <v>42565</v>
      </c>
      <c r="F19" s="19">
        <v>39750</v>
      </c>
      <c r="G19" s="7"/>
    </row>
    <row r="20" spans="1:13" x14ac:dyDescent="0.25">
      <c r="A20" s="17">
        <v>4428</v>
      </c>
      <c r="B20" s="17" t="s">
        <v>12</v>
      </c>
      <c r="C20" s="17" t="s">
        <v>9</v>
      </c>
      <c r="D20" s="17" t="s">
        <v>17</v>
      </c>
      <c r="E20" s="18">
        <v>42682</v>
      </c>
      <c r="F20" s="19">
        <v>41525</v>
      </c>
      <c r="G20" s="7"/>
    </row>
    <row r="21" spans="1:13" x14ac:dyDescent="0.25">
      <c r="A21" s="17">
        <v>4545</v>
      </c>
      <c r="B21" s="17" t="s">
        <v>25</v>
      </c>
      <c r="C21" s="17" t="s">
        <v>8</v>
      </c>
      <c r="D21" s="17" t="s">
        <v>17</v>
      </c>
      <c r="E21" s="18">
        <v>41014</v>
      </c>
      <c r="F21" s="19">
        <v>49750</v>
      </c>
      <c r="G21" s="7"/>
    </row>
    <row r="22" spans="1:13" x14ac:dyDescent="0.25">
      <c r="A22" s="17">
        <v>1281</v>
      </c>
      <c r="B22" s="17" t="s">
        <v>14</v>
      </c>
      <c r="C22" s="17" t="s">
        <v>8</v>
      </c>
      <c r="D22" s="17" t="s">
        <v>17</v>
      </c>
      <c r="E22" s="18">
        <v>41670</v>
      </c>
      <c r="F22" s="19">
        <v>43750</v>
      </c>
      <c r="G22" s="7"/>
    </row>
    <row r="24" spans="1:13" ht="15.75" thickBot="1" x14ac:dyDescent="0.3">
      <c r="A24" s="15" t="s">
        <v>30</v>
      </c>
    </row>
    <row r="25" spans="1:13" ht="15.75" thickBot="1" x14ac:dyDescent="0.3">
      <c r="A25" s="25" t="s">
        <v>33</v>
      </c>
      <c r="B25" s="24" t="s">
        <v>0</v>
      </c>
      <c r="C25" s="24" t="s">
        <v>1</v>
      </c>
      <c r="D25" s="24" t="s">
        <v>2</v>
      </c>
      <c r="E25" s="24" t="s">
        <v>3</v>
      </c>
      <c r="F25" s="31" t="s">
        <v>4</v>
      </c>
      <c r="H25" s="55" t="s">
        <v>121</v>
      </c>
      <c r="I25" s="41"/>
      <c r="J25" s="41"/>
      <c r="K25" s="41"/>
      <c r="L25" s="41"/>
      <c r="M25" s="41"/>
    </row>
    <row r="26" spans="1:13" x14ac:dyDescent="0.25">
      <c r="C26" t="s">
        <v>8</v>
      </c>
      <c r="D26" t="s">
        <v>17</v>
      </c>
    </row>
    <row r="34" spans="4:6" x14ac:dyDescent="0.25">
      <c r="D34" s="4"/>
      <c r="E34" s="13"/>
      <c r="F34" s="7"/>
    </row>
  </sheetData>
  <sheetProtection algorithmName="SHA-512" hashValue="U0pGLPAybHspGhV5mOvaArlRsWDKwrHBs/SvAjGou6503V8i6vNQEvaFN+K9psQy9GHz8c7nMk4lHL/NCHp+Nw==" saltValue="VGp+STQCb3wMieOdBLuJBw==" spinCount="100000" sheet="1" objects="1" scenarios="1"/>
  <mergeCells count="1">
    <mergeCell ref="B1:D1"/>
  </mergeCells>
  <pageMargins left="0.7" right="0.7" top="0.75" bottom="0.75" header="0.3" footer="0.3"/>
  <pageSetup orientation="portrait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sqref="A1:D1"/>
    </sheetView>
  </sheetViews>
  <sheetFormatPr defaultRowHeight="15" x14ac:dyDescent="0.25"/>
  <cols>
    <col min="2" max="2" width="12.28515625" customWidth="1"/>
  </cols>
  <sheetData>
    <row r="1" spans="1:14" ht="20.25" x14ac:dyDescent="0.25">
      <c r="A1" s="66" t="s">
        <v>47</v>
      </c>
      <c r="B1" s="66"/>
      <c r="C1" s="66"/>
      <c r="D1" s="66"/>
      <c r="E1" s="68" t="s">
        <v>144</v>
      </c>
      <c r="F1" s="68"/>
      <c r="G1" s="68"/>
      <c r="H1" s="68"/>
      <c r="I1" s="68"/>
      <c r="J1" s="68"/>
      <c r="K1" s="68"/>
    </row>
    <row r="3" spans="1:14" ht="15.75" thickBot="1" x14ac:dyDescent="0.3">
      <c r="A3" s="62" t="s">
        <v>133</v>
      </c>
      <c r="B3" s="61" t="s">
        <v>132</v>
      </c>
      <c r="C3" s="61" t="s">
        <v>131</v>
      </c>
      <c r="D3" s="61" t="s">
        <v>130</v>
      </c>
      <c r="G3" s="67" t="s">
        <v>134</v>
      </c>
    </row>
    <row r="4" spans="1:14" x14ac:dyDescent="0.25">
      <c r="A4" s="60" t="s">
        <v>129</v>
      </c>
      <c r="B4" s="59">
        <v>1000</v>
      </c>
      <c r="C4" s="59">
        <v>2000</v>
      </c>
      <c r="D4" s="59">
        <v>2500</v>
      </c>
      <c r="G4" s="68" t="s">
        <v>135</v>
      </c>
      <c r="H4" s="68"/>
      <c r="I4" s="68"/>
      <c r="J4" s="68"/>
      <c r="K4" s="68"/>
      <c r="L4" s="68"/>
      <c r="M4" s="68"/>
      <c r="N4" s="68"/>
    </row>
    <row r="5" spans="1:14" x14ac:dyDescent="0.25">
      <c r="A5" s="60" t="s">
        <v>128</v>
      </c>
      <c r="B5" s="59">
        <v>1250</v>
      </c>
      <c r="C5" s="59">
        <v>1467</v>
      </c>
      <c r="D5" s="59">
        <v>1785</v>
      </c>
      <c r="G5" s="68" t="s">
        <v>136</v>
      </c>
      <c r="H5" s="68"/>
      <c r="I5" s="68"/>
      <c r="J5" s="68"/>
      <c r="K5" s="68"/>
      <c r="L5" s="68"/>
      <c r="M5" s="68"/>
      <c r="N5" s="68"/>
    </row>
    <row r="6" spans="1:14" x14ac:dyDescent="0.25">
      <c r="A6" s="60" t="s">
        <v>127</v>
      </c>
      <c r="B6" s="59">
        <v>1879</v>
      </c>
      <c r="C6" s="59">
        <v>1548</v>
      </c>
      <c r="D6" s="59">
        <v>2100</v>
      </c>
      <c r="G6" s="68" t="s">
        <v>137</v>
      </c>
      <c r="H6" s="68"/>
      <c r="I6" s="68"/>
      <c r="J6" s="68"/>
      <c r="K6" s="68"/>
    </row>
    <row r="7" spans="1:14" ht="15.75" thickBot="1" x14ac:dyDescent="0.3">
      <c r="A7" s="58" t="s">
        <v>126</v>
      </c>
      <c r="B7" s="57">
        <f t="shared" ref="B7:D7" si="0">SUM(B4:B6)</f>
        <v>4129</v>
      </c>
      <c r="C7" s="57">
        <f t="shared" si="0"/>
        <v>5015</v>
      </c>
      <c r="D7" s="57">
        <f t="shared" si="0"/>
        <v>6385</v>
      </c>
      <c r="G7" s="68" t="s">
        <v>138</v>
      </c>
      <c r="H7" s="68"/>
      <c r="I7" s="68"/>
    </row>
    <row r="9" spans="1:14" x14ac:dyDescent="0.25">
      <c r="G9" s="68" t="s">
        <v>139</v>
      </c>
    </row>
    <row r="10" spans="1:14" x14ac:dyDescent="0.25">
      <c r="G10" s="68" t="s">
        <v>143</v>
      </c>
      <c r="H10" s="68"/>
      <c r="I10" s="68"/>
      <c r="J10" s="68"/>
      <c r="K10" s="68"/>
    </row>
    <row r="11" spans="1:14" x14ac:dyDescent="0.25">
      <c r="G11" s="68" t="s">
        <v>140</v>
      </c>
      <c r="H11" s="68"/>
      <c r="I11" s="68"/>
      <c r="J11" s="68"/>
      <c r="K11" s="68"/>
    </row>
    <row r="12" spans="1:14" x14ac:dyDescent="0.25">
      <c r="G12" s="68" t="s">
        <v>142</v>
      </c>
      <c r="H12" s="68"/>
      <c r="I12" s="68"/>
      <c r="J12" s="68"/>
      <c r="K12" s="68"/>
    </row>
    <row r="13" spans="1:14" x14ac:dyDescent="0.25">
      <c r="G13" s="68" t="s">
        <v>141</v>
      </c>
      <c r="H13" s="68"/>
      <c r="I13" s="68"/>
      <c r="J13" s="68"/>
      <c r="K13" s="68"/>
    </row>
  </sheetData>
  <sheetProtection algorithmName="SHA-512" hashValue="QvUluW5UekXYhEvVGmEmtjhE7LfMtmmgJ9wRCJfmj/3qVwaNtTUqO5MyRfv4h2AAa7AnWzg1Ca+LVZ9CB776kQ==" saltValue="qogt2MICfS6ftYH4fZYjGQ==" spinCount="100000" sheet="1" objects="1" scenarios="1"/>
  <mergeCells count="1">
    <mergeCell ref="A1:D1"/>
  </mergeCells>
  <dataValidations count="1">
    <dataValidation type="whole" allowBlank="1" showInputMessage="1" showErrorMessage="1" errorTitle="Incorrect amount" error="The valid amount must be between 1,200 and 1,700. If it is outside of this please contact your manager." promptTitle="Valid amounts" prompt="Enter between 1,200 and 1,000" sqref="B4:D6">
      <formula1>1200</formula1>
      <formula2>1700</formula2>
    </dataValidation>
  </dataValidation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B1"/>
    </sheetView>
  </sheetViews>
  <sheetFormatPr defaultRowHeight="15" x14ac:dyDescent="0.25"/>
  <cols>
    <col min="2" max="2" width="12.28515625" customWidth="1"/>
  </cols>
  <sheetData>
    <row r="1" spans="1:13" ht="20.25" x14ac:dyDescent="0.25">
      <c r="A1" s="66" t="s">
        <v>47</v>
      </c>
      <c r="B1" s="66"/>
    </row>
    <row r="2" spans="1:13" x14ac:dyDescent="0.25">
      <c r="F2" s="68" t="s">
        <v>145</v>
      </c>
      <c r="G2" s="68"/>
      <c r="H2" s="68"/>
      <c r="I2" s="68"/>
      <c r="J2" s="68"/>
      <c r="K2" s="68"/>
      <c r="L2" s="68"/>
      <c r="M2" s="68"/>
    </row>
    <row r="3" spans="1:13" ht="15.75" thickBot="1" x14ac:dyDescent="0.3">
      <c r="A3" s="62" t="s">
        <v>133</v>
      </c>
      <c r="B3" s="61" t="s">
        <v>132</v>
      </c>
      <c r="C3" s="61" t="s">
        <v>131</v>
      </c>
      <c r="D3" s="61" t="s">
        <v>130</v>
      </c>
    </row>
    <row r="4" spans="1:13" x14ac:dyDescent="0.25">
      <c r="A4" s="60" t="s">
        <v>129</v>
      </c>
      <c r="B4" s="59">
        <v>1000</v>
      </c>
      <c r="C4">
        <v>2000</v>
      </c>
      <c r="D4">
        <v>2500</v>
      </c>
    </row>
    <row r="5" spans="1:13" x14ac:dyDescent="0.25">
      <c r="A5" s="60" t="s">
        <v>128</v>
      </c>
      <c r="B5" s="59">
        <v>1250</v>
      </c>
      <c r="C5">
        <v>1467</v>
      </c>
      <c r="D5">
        <v>1785</v>
      </c>
    </row>
    <row r="6" spans="1:13" x14ac:dyDescent="0.25">
      <c r="A6" s="60" t="s">
        <v>127</v>
      </c>
      <c r="B6" s="59">
        <v>1879</v>
      </c>
      <c r="C6">
        <v>1548</v>
      </c>
      <c r="D6">
        <v>2100</v>
      </c>
    </row>
    <row r="7" spans="1:13" ht="15.75" thickBot="1" x14ac:dyDescent="0.3">
      <c r="A7" s="58" t="s">
        <v>126</v>
      </c>
      <c r="B7" s="57">
        <f t="shared" ref="B7:D7" si="0">SUM(B4:B6)</f>
        <v>4129</v>
      </c>
      <c r="C7" s="57">
        <f t="shared" si="0"/>
        <v>5015</v>
      </c>
      <c r="D7" s="57">
        <f t="shared" si="0"/>
        <v>6385</v>
      </c>
    </row>
  </sheetData>
  <sheetProtection algorithmName="SHA-512" hashValue="at5u0+Zkewn4PV0dq3CAK3QEiyGoT4seLemMNiFmmQGQZ+F3ozEpioby/pE+oY//PyG7IyUi38bocBAmgNpEkA==" saltValue="rvU6QZH9ljURfW+BQaZoFA==" spinCount="100000" sheet="1" objects="1" scenarios="1"/>
  <mergeCells count="1">
    <mergeCell ref="A1:B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sqref="A1:D1"/>
    </sheetView>
  </sheetViews>
  <sheetFormatPr defaultRowHeight="15" x14ac:dyDescent="0.25"/>
  <cols>
    <col min="2" max="2" width="12.28515625" customWidth="1"/>
    <col min="3" max="4" width="10.5703125" bestFit="1" customWidth="1"/>
  </cols>
  <sheetData>
    <row r="1" spans="1:15" ht="20.25" x14ac:dyDescent="0.25">
      <c r="A1" s="66" t="s">
        <v>47</v>
      </c>
      <c r="B1" s="66"/>
      <c r="C1" s="66"/>
      <c r="D1" s="66"/>
    </row>
    <row r="3" spans="1:15" ht="15.75" thickBot="1" x14ac:dyDescent="0.3">
      <c r="A3" s="62" t="s">
        <v>133</v>
      </c>
      <c r="B3" s="61" t="s">
        <v>132</v>
      </c>
      <c r="C3" s="61" t="s">
        <v>131</v>
      </c>
      <c r="D3" s="61" t="s">
        <v>130</v>
      </c>
      <c r="G3" s="67" t="s">
        <v>148</v>
      </c>
      <c r="H3" s="68"/>
      <c r="I3" s="68"/>
      <c r="J3" s="68"/>
      <c r="K3" s="68"/>
      <c r="L3" s="68"/>
      <c r="M3" s="68"/>
      <c r="N3" s="68"/>
      <c r="O3" s="68"/>
    </row>
    <row r="4" spans="1:15" x14ac:dyDescent="0.25">
      <c r="A4" s="60" t="s">
        <v>129</v>
      </c>
      <c r="B4" s="59">
        <v>1000</v>
      </c>
      <c r="C4" s="1">
        <v>2000</v>
      </c>
      <c r="D4" s="1">
        <v>2500</v>
      </c>
      <c r="G4" s="69" t="s">
        <v>149</v>
      </c>
      <c r="H4" s="68"/>
      <c r="I4" s="68"/>
      <c r="J4" s="68"/>
      <c r="K4" s="68"/>
      <c r="L4" s="68"/>
      <c r="M4" s="68"/>
      <c r="N4" s="68"/>
      <c r="O4" s="68"/>
    </row>
    <row r="5" spans="1:15" x14ac:dyDescent="0.25">
      <c r="A5" s="60" t="s">
        <v>128</v>
      </c>
      <c r="B5" s="59">
        <v>1250</v>
      </c>
      <c r="C5" s="1">
        <v>1467</v>
      </c>
      <c r="D5" s="1">
        <v>1785</v>
      </c>
    </row>
    <row r="6" spans="1:15" x14ac:dyDescent="0.25">
      <c r="A6" s="60" t="s">
        <v>127</v>
      </c>
      <c r="B6" s="59">
        <v>1879</v>
      </c>
      <c r="C6" s="1">
        <v>1548</v>
      </c>
      <c r="D6" s="1">
        <v>2100</v>
      </c>
    </row>
    <row r="7" spans="1:15" ht="15.75" thickBot="1" x14ac:dyDescent="0.3">
      <c r="A7" s="58" t="s">
        <v>126</v>
      </c>
      <c r="B7" s="57">
        <f t="shared" ref="B7:D7" si="0">SUM(B4:B6)</f>
        <v>4129</v>
      </c>
      <c r="C7" s="57">
        <f t="shared" si="0"/>
        <v>5015</v>
      </c>
      <c r="D7" s="57">
        <f t="shared" si="0"/>
        <v>6385</v>
      </c>
    </row>
  </sheetData>
  <sheetProtection algorithmName="SHA-512" hashValue="KsjUzuwctXx1Ks4t7/SBGJDFmtucNzmvC2NjQ76jTaYgZrFmN+Mrvnk1x5ZPhqo6ssq0yx8PdZn/teLJDk/D4A==" saltValue="HY9h9uKlcaIABUN2Nz0pkg==" spinCount="100000" sheet="1" objects="1" scenarios="1"/>
  <mergeCells count="1">
    <mergeCell ref="A1:D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1"/>
    </sheetView>
  </sheetViews>
  <sheetFormatPr defaultRowHeight="15" x14ac:dyDescent="0.25"/>
  <cols>
    <col min="2" max="2" width="12.28515625" customWidth="1"/>
    <col min="3" max="4" width="10.5703125" bestFit="1" customWidth="1"/>
  </cols>
  <sheetData>
    <row r="1" spans="1:4" ht="20.25" x14ac:dyDescent="0.25">
      <c r="A1" s="66" t="s">
        <v>146</v>
      </c>
      <c r="B1" s="66"/>
      <c r="C1" s="66"/>
      <c r="D1" s="66"/>
    </row>
    <row r="3" spans="1:4" ht="15.75" thickBot="1" x14ac:dyDescent="0.3">
      <c r="A3" s="62" t="s">
        <v>133</v>
      </c>
      <c r="B3" s="61" t="s">
        <v>132</v>
      </c>
      <c r="C3" s="61" t="s">
        <v>131</v>
      </c>
      <c r="D3" s="61" t="s">
        <v>130</v>
      </c>
    </row>
    <row r="4" spans="1:4" x14ac:dyDescent="0.25">
      <c r="A4" s="60" t="s">
        <v>129</v>
      </c>
      <c r="B4" s="59">
        <v>1548</v>
      </c>
      <c r="C4" s="1">
        <v>1800</v>
      </c>
      <c r="D4" s="1">
        <v>1321</v>
      </c>
    </row>
    <row r="5" spans="1:4" x14ac:dyDescent="0.25">
      <c r="A5" s="60" t="s">
        <v>128</v>
      </c>
      <c r="B5" s="59">
        <v>1250</v>
      </c>
      <c r="C5" s="1">
        <v>1489</v>
      </c>
      <c r="D5" s="1">
        <v>1785</v>
      </c>
    </row>
    <row r="6" spans="1:4" x14ac:dyDescent="0.25">
      <c r="A6" s="60" t="s">
        <v>127</v>
      </c>
      <c r="B6" s="59">
        <v>1879</v>
      </c>
      <c r="C6" s="1">
        <v>1548</v>
      </c>
      <c r="D6" s="1">
        <v>1900</v>
      </c>
    </row>
    <row r="7" spans="1:4" ht="15.75" thickBot="1" x14ac:dyDescent="0.3">
      <c r="A7" s="58" t="s">
        <v>126</v>
      </c>
      <c r="B7" s="57">
        <f t="shared" ref="B7:D7" si="0">SUM(B4:B6)</f>
        <v>4677</v>
      </c>
      <c r="C7" s="57">
        <f t="shared" si="0"/>
        <v>4837</v>
      </c>
      <c r="D7" s="57">
        <f t="shared" si="0"/>
        <v>5006</v>
      </c>
    </row>
  </sheetData>
  <sheetProtection algorithmName="SHA-512" hashValue="wNagDww9uzapnu5n6s4D9jW/Gos+XxHd9lZoVPKkutOW0kvdewp3PXWZDapB0xUaSdZbCRDDBTndiGZlTBIPTg==" saltValue="mZ5NsZAOqKPq8Hftp7RnDQ==" spinCount="100000" sheet="1" objects="1" scenarios="1"/>
  <mergeCells count="1">
    <mergeCell ref="A1:D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1"/>
    </sheetView>
  </sheetViews>
  <sheetFormatPr defaultRowHeight="15" x14ac:dyDescent="0.25"/>
  <cols>
    <col min="2" max="2" width="12.28515625" customWidth="1"/>
    <col min="3" max="4" width="10.5703125" bestFit="1" customWidth="1"/>
  </cols>
  <sheetData>
    <row r="1" spans="1:4" ht="20.25" x14ac:dyDescent="0.25">
      <c r="A1" s="66" t="s">
        <v>48</v>
      </c>
      <c r="B1" s="66"/>
      <c r="C1" s="66"/>
      <c r="D1" s="66"/>
    </row>
    <row r="3" spans="1:4" ht="15.75" thickBot="1" x14ac:dyDescent="0.3">
      <c r="A3" s="62" t="s">
        <v>133</v>
      </c>
      <c r="B3" s="61" t="s">
        <v>132</v>
      </c>
      <c r="C3" s="61" t="s">
        <v>131</v>
      </c>
      <c r="D3" s="61" t="s">
        <v>130</v>
      </c>
    </row>
    <row r="4" spans="1:4" x14ac:dyDescent="0.25">
      <c r="A4" s="60" t="s">
        <v>129</v>
      </c>
      <c r="B4" s="59">
        <v>1100</v>
      </c>
      <c r="C4" s="1">
        <v>1900</v>
      </c>
      <c r="D4" s="1">
        <v>1398</v>
      </c>
    </row>
    <row r="5" spans="1:4" x14ac:dyDescent="0.25">
      <c r="A5" s="60" t="s">
        <v>128</v>
      </c>
      <c r="B5" s="59">
        <v>1250</v>
      </c>
      <c r="C5" s="1">
        <v>1467</v>
      </c>
      <c r="D5" s="1">
        <v>1875</v>
      </c>
    </row>
    <row r="6" spans="1:4" x14ac:dyDescent="0.25">
      <c r="A6" s="60" t="s">
        <v>127</v>
      </c>
      <c r="B6" s="59">
        <v>1789</v>
      </c>
      <c r="C6" s="1">
        <v>1580</v>
      </c>
      <c r="D6" s="1">
        <v>1200</v>
      </c>
    </row>
    <row r="7" spans="1:4" ht="15.75" thickBot="1" x14ac:dyDescent="0.3">
      <c r="A7" s="58" t="s">
        <v>126</v>
      </c>
      <c r="B7" s="57">
        <f t="shared" ref="B7:D7" si="0">SUM(B4:B6)</f>
        <v>4139</v>
      </c>
      <c r="C7" s="57">
        <f t="shared" si="0"/>
        <v>4947</v>
      </c>
      <c r="D7" s="57">
        <f t="shared" si="0"/>
        <v>4473</v>
      </c>
    </row>
  </sheetData>
  <sheetProtection algorithmName="SHA-512" hashValue="uBRrKhLP7NmexIpDZujfBtcf2U7LxGZluLO3hWOWdwUMOXtgvJUC8Mbm/+SK8XCdzGzW9EhjQ47oudstJLo5Tg==" saltValue="ZSqeaTQ5r5j1X74MGHrRWw==" spinCount="100000" sheet="1" objects="1" scenarios="1"/>
  <mergeCells count="1">
    <mergeCell ref="A1:D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workbookViewId="0">
      <selection activeCell="D19" sqref="D19"/>
    </sheetView>
  </sheetViews>
  <sheetFormatPr defaultRowHeight="15" x14ac:dyDescent="0.25"/>
  <cols>
    <col min="2" max="2" width="14.5703125" customWidth="1"/>
    <col min="3" max="4" width="13.5703125" bestFit="1" customWidth="1"/>
  </cols>
  <sheetData>
    <row r="1" spans="1:19" ht="20.25" x14ac:dyDescent="0.25">
      <c r="A1" s="66" t="s">
        <v>147</v>
      </c>
      <c r="B1" s="66"/>
      <c r="C1" s="66"/>
      <c r="D1" s="66"/>
    </row>
    <row r="2" spans="1:19" x14ac:dyDescent="0.25">
      <c r="G2" s="68" t="s">
        <v>134</v>
      </c>
      <c r="H2" s="68" t="s">
        <v>151</v>
      </c>
      <c r="I2" s="68"/>
      <c r="J2" s="68"/>
      <c r="K2" s="68"/>
    </row>
    <row r="3" spans="1:19" ht="15.75" thickBot="1" x14ac:dyDescent="0.3">
      <c r="A3" s="62" t="s">
        <v>133</v>
      </c>
      <c r="B3" s="61" t="s">
        <v>132</v>
      </c>
      <c r="C3" s="61" t="s">
        <v>131</v>
      </c>
      <c r="D3" s="61" t="s">
        <v>130</v>
      </c>
      <c r="G3" s="68" t="s">
        <v>150</v>
      </c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</row>
    <row r="4" spans="1:19" x14ac:dyDescent="0.25">
      <c r="A4" s="60" t="s">
        <v>129</v>
      </c>
      <c r="B4" s="59">
        <f>SUM(Vancouver:Kelowna!B4)</f>
        <v>3648</v>
      </c>
      <c r="C4" s="59">
        <f>SUM(Vancouver:Kelowna!C4)</f>
        <v>5700</v>
      </c>
      <c r="D4" s="59">
        <f>SUM(Vancouver:Kelowna!D4)</f>
        <v>5219</v>
      </c>
    </row>
    <row r="5" spans="1:19" x14ac:dyDescent="0.25">
      <c r="A5" s="60" t="s">
        <v>128</v>
      </c>
      <c r="B5" s="59">
        <f>SUM(Vancouver:Kelowna!B5)</f>
        <v>3750</v>
      </c>
      <c r="C5" s="59">
        <f>SUM(Vancouver:Kelowna!C5)</f>
        <v>4423</v>
      </c>
      <c r="D5" s="59">
        <f>SUM(Vancouver:Kelowna!D5)</f>
        <v>5445</v>
      </c>
      <c r="G5" s="68" t="s">
        <v>152</v>
      </c>
      <c r="H5" s="68"/>
      <c r="I5" s="68"/>
      <c r="J5" s="68"/>
      <c r="K5" s="68"/>
      <c r="L5" s="68"/>
    </row>
    <row r="6" spans="1:19" x14ac:dyDescent="0.25">
      <c r="A6" s="60" t="s">
        <v>127</v>
      </c>
      <c r="B6" s="59">
        <f>SUM(Vancouver:Kelowna!B6)</f>
        <v>5547</v>
      </c>
      <c r="C6" s="59">
        <f>SUM(Vancouver:Kelowna!C6)</f>
        <v>4676</v>
      </c>
      <c r="D6" s="59">
        <f>SUM(Vancouver:Kelowna!D6)</f>
        <v>5200</v>
      </c>
      <c r="G6" s="68" t="s">
        <v>153</v>
      </c>
      <c r="H6" s="68"/>
      <c r="I6" s="68"/>
      <c r="J6" s="68"/>
      <c r="K6" s="68"/>
      <c r="L6" s="68"/>
    </row>
    <row r="7" spans="1:19" ht="15.75" thickBot="1" x14ac:dyDescent="0.3">
      <c r="A7" s="58" t="s">
        <v>126</v>
      </c>
      <c r="B7" s="57">
        <f t="shared" ref="B7:D7" si="0">SUM(B4:B6)</f>
        <v>12945</v>
      </c>
      <c r="C7" s="57">
        <f t="shared" si="0"/>
        <v>14799</v>
      </c>
      <c r="D7" s="57">
        <f t="shared" si="0"/>
        <v>15864</v>
      </c>
      <c r="G7" s="68" t="s">
        <v>154</v>
      </c>
      <c r="H7" s="68"/>
      <c r="I7" s="68"/>
      <c r="J7" s="68"/>
      <c r="K7" s="68"/>
      <c r="L7" s="68"/>
    </row>
    <row r="8" spans="1:19" x14ac:dyDescent="0.25">
      <c r="G8" s="68" t="s">
        <v>155</v>
      </c>
      <c r="H8" s="68"/>
    </row>
    <row r="9" spans="1:19" x14ac:dyDescent="0.25">
      <c r="F9" s="48"/>
      <c r="G9" s="48"/>
      <c r="H9" s="48"/>
    </row>
    <row r="10" spans="1:19" x14ac:dyDescent="0.25">
      <c r="B10" s="68" t="s">
        <v>156</v>
      </c>
      <c r="C10" s="68"/>
      <c r="D10" s="68"/>
      <c r="E10" s="68"/>
      <c r="F10" s="68"/>
      <c r="N10" s="68" t="s">
        <v>157</v>
      </c>
    </row>
    <row r="11" spans="1:19" x14ac:dyDescent="0.25">
      <c r="N11" s="68" t="s">
        <v>158</v>
      </c>
      <c r="O11" s="68"/>
    </row>
    <row r="23" spans="14:15" x14ac:dyDescent="0.25">
      <c r="N23" s="68" t="s">
        <v>166</v>
      </c>
      <c r="O23" s="68"/>
    </row>
  </sheetData>
  <sheetProtection algorithmName="SHA-512" hashValue="YTDUa+rrRcNZsjwWA/RwEkGeeInMkc2nuvUyMK19eni1rvre0TDwqXLL8K/IHumumAy8bq7HHpuWXufVWuxjSg==" saltValue="xQgKpMuvrt0Y+2GbjamcqQ==" spinCount="100000" sheet="1" objects="1" scenarios="1"/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36"/>
  <sheetViews>
    <sheetView workbookViewId="0">
      <selection activeCell="H3" sqref="H3"/>
    </sheetView>
  </sheetViews>
  <sheetFormatPr defaultRowHeight="15" x14ac:dyDescent="0.25"/>
  <sheetData>
    <row r="3" spans="3:5" x14ac:dyDescent="0.25">
      <c r="C3" s="68" t="s">
        <v>159</v>
      </c>
      <c r="D3" s="68"/>
      <c r="E3" s="68"/>
    </row>
    <row r="4" spans="3:5" x14ac:dyDescent="0.25">
      <c r="C4" s="68" t="s">
        <v>160</v>
      </c>
      <c r="D4" s="68"/>
      <c r="E4" s="68"/>
    </row>
    <row r="14" spans="3:5" x14ac:dyDescent="0.25">
      <c r="C14" s="68" t="s">
        <v>161</v>
      </c>
      <c r="D14" s="68"/>
      <c r="E14" s="68"/>
    </row>
    <row r="33" spans="3:7" x14ac:dyDescent="0.25">
      <c r="C33" s="68" t="s">
        <v>162</v>
      </c>
      <c r="D33" s="68"/>
      <c r="E33" s="68"/>
      <c r="F33" s="68"/>
      <c r="G33" s="68"/>
    </row>
    <row r="34" spans="3:7" x14ac:dyDescent="0.25">
      <c r="C34" s="68" t="s">
        <v>163</v>
      </c>
      <c r="D34" s="68"/>
      <c r="E34" s="68"/>
      <c r="F34" s="68"/>
      <c r="G34" s="68"/>
    </row>
    <row r="35" spans="3:7" x14ac:dyDescent="0.25">
      <c r="C35" s="68" t="s">
        <v>164</v>
      </c>
      <c r="D35" s="68"/>
      <c r="E35" s="68"/>
      <c r="F35" s="68"/>
      <c r="G35" s="68"/>
    </row>
    <row r="36" spans="3:7" x14ac:dyDescent="0.25">
      <c r="C36" s="68" t="s">
        <v>165</v>
      </c>
      <c r="D36" s="68"/>
      <c r="E36" s="68"/>
      <c r="F36" s="68"/>
      <c r="G36" s="68"/>
    </row>
  </sheetData>
  <sheetProtection algorithmName="SHA-512" hashValue="1eLaQJFyHkbZvGec2/qHubOGkf3xaAvNQpZdHCz9PgWf5LEpV/JW0Ilw3Zslv4G1zNnDT4wYPfJEGzz2i4Z6mw==" saltValue="juNnrDRynRgylPjmJgBwCg==" spinCount="100000" sheet="1" objects="1" scenarios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workbookViewId="0">
      <selection activeCell="T14" sqref="T14"/>
    </sheetView>
  </sheetViews>
  <sheetFormatPr defaultRowHeight="15" x14ac:dyDescent="0.25"/>
  <cols>
    <col min="1" max="1" width="7.42578125" bestFit="1" customWidth="1"/>
    <col min="2" max="2" width="24" bestFit="1" customWidth="1"/>
    <col min="3" max="3" width="12.5703125" bestFit="1" customWidth="1"/>
    <col min="4" max="4" width="6.5703125" bestFit="1" customWidth="1"/>
    <col min="11" max="11" width="11.7109375" bestFit="1" customWidth="1"/>
  </cols>
  <sheetData>
    <row r="1" spans="1:24" x14ac:dyDescent="0.25">
      <c r="A1" t="s">
        <v>168</v>
      </c>
      <c r="B1" t="s">
        <v>169</v>
      </c>
      <c r="C1" t="s">
        <v>170</v>
      </c>
      <c r="D1" t="s">
        <v>171</v>
      </c>
    </row>
    <row r="2" spans="1:24" x14ac:dyDescent="0.25">
      <c r="A2">
        <v>1</v>
      </c>
      <c r="B2" t="s">
        <v>172</v>
      </c>
      <c r="C2">
        <v>2000</v>
      </c>
      <c r="D2" t="s">
        <v>173</v>
      </c>
      <c r="K2" s="68" t="s">
        <v>140</v>
      </c>
      <c r="U2" s="68" t="s">
        <v>206</v>
      </c>
      <c r="V2" s="68"/>
    </row>
    <row r="3" spans="1:24" x14ac:dyDescent="0.25">
      <c r="A3">
        <v>2</v>
      </c>
      <c r="B3" t="s">
        <v>174</v>
      </c>
      <c r="C3">
        <v>2009</v>
      </c>
      <c r="D3" t="s">
        <v>173</v>
      </c>
      <c r="K3" s="68" t="s">
        <v>167</v>
      </c>
      <c r="U3" s="68" t="s">
        <v>207</v>
      </c>
      <c r="V3" s="68"/>
    </row>
    <row r="4" spans="1:24" x14ac:dyDescent="0.25">
      <c r="A4">
        <v>3</v>
      </c>
      <c r="B4" t="s">
        <v>175</v>
      </c>
      <c r="C4">
        <v>2001</v>
      </c>
      <c r="D4" t="s">
        <v>176</v>
      </c>
    </row>
    <row r="5" spans="1:24" x14ac:dyDescent="0.25">
      <c r="A5">
        <v>4</v>
      </c>
      <c r="B5" t="s">
        <v>177</v>
      </c>
      <c r="C5">
        <v>2001</v>
      </c>
      <c r="D5" t="s">
        <v>178</v>
      </c>
    </row>
    <row r="6" spans="1:24" x14ac:dyDescent="0.25">
      <c r="A6">
        <v>5</v>
      </c>
      <c r="B6" t="s">
        <v>179</v>
      </c>
      <c r="C6">
        <v>1992</v>
      </c>
      <c r="D6" t="s">
        <v>173</v>
      </c>
      <c r="U6" s="68" t="s">
        <v>208</v>
      </c>
      <c r="V6" s="68"/>
    </row>
    <row r="7" spans="1:24" x14ac:dyDescent="0.25">
      <c r="A7">
        <v>6</v>
      </c>
      <c r="B7" t="s">
        <v>180</v>
      </c>
      <c r="C7">
        <v>2000</v>
      </c>
      <c r="D7" t="s">
        <v>173</v>
      </c>
      <c r="U7" s="68" t="s">
        <v>209</v>
      </c>
      <c r="V7" s="68"/>
      <c r="W7" s="68"/>
      <c r="X7" s="68"/>
    </row>
    <row r="8" spans="1:24" x14ac:dyDescent="0.25">
      <c r="A8">
        <v>7</v>
      </c>
      <c r="B8" t="s">
        <v>181</v>
      </c>
      <c r="C8">
        <v>1994</v>
      </c>
      <c r="D8" t="s">
        <v>173</v>
      </c>
    </row>
    <row r="9" spans="1:24" x14ac:dyDescent="0.25">
      <c r="A9">
        <v>8</v>
      </c>
      <c r="B9" t="s">
        <v>182</v>
      </c>
      <c r="C9">
        <v>2001</v>
      </c>
      <c r="D9" t="s">
        <v>178</v>
      </c>
    </row>
    <row r="10" spans="1:24" x14ac:dyDescent="0.25">
      <c r="A10">
        <v>9</v>
      </c>
      <c r="B10" t="s">
        <v>183</v>
      </c>
      <c r="C10">
        <v>1999</v>
      </c>
      <c r="D10" t="s">
        <v>178</v>
      </c>
    </row>
    <row r="11" spans="1:24" x14ac:dyDescent="0.25">
      <c r="A11">
        <v>10</v>
      </c>
      <c r="B11" t="s">
        <v>184</v>
      </c>
      <c r="C11">
        <v>2001</v>
      </c>
      <c r="D11" t="s">
        <v>176</v>
      </c>
    </row>
    <row r="12" spans="1:24" x14ac:dyDescent="0.25">
      <c r="A12">
        <v>11</v>
      </c>
      <c r="B12" t="s">
        <v>185</v>
      </c>
      <c r="C12">
        <v>2002</v>
      </c>
      <c r="D12" t="s">
        <v>186</v>
      </c>
    </row>
    <row r="13" spans="1:24" x14ac:dyDescent="0.25">
      <c r="A13">
        <v>12</v>
      </c>
      <c r="B13" t="s">
        <v>187</v>
      </c>
      <c r="C13">
        <v>1979</v>
      </c>
      <c r="D13" t="s">
        <v>186</v>
      </c>
    </row>
    <row r="14" spans="1:24" x14ac:dyDescent="0.25">
      <c r="A14">
        <v>13</v>
      </c>
      <c r="B14" t="s">
        <v>188</v>
      </c>
      <c r="C14">
        <v>1980</v>
      </c>
      <c r="D14" t="s">
        <v>178</v>
      </c>
    </row>
    <row r="15" spans="1:24" x14ac:dyDescent="0.25">
      <c r="A15">
        <v>14</v>
      </c>
      <c r="B15" t="s">
        <v>189</v>
      </c>
      <c r="C15">
        <v>2010</v>
      </c>
      <c r="D15" t="s">
        <v>178</v>
      </c>
    </row>
    <row r="16" spans="1:24" x14ac:dyDescent="0.25">
      <c r="A16">
        <v>15</v>
      </c>
      <c r="B16" t="s">
        <v>190</v>
      </c>
      <c r="C16">
        <v>2009</v>
      </c>
      <c r="D16" t="s">
        <v>176</v>
      </c>
    </row>
    <row r="17" spans="1:4" x14ac:dyDescent="0.25">
      <c r="A17">
        <v>16</v>
      </c>
      <c r="B17" t="s">
        <v>191</v>
      </c>
      <c r="C17">
        <v>1984</v>
      </c>
      <c r="D17" t="s">
        <v>176</v>
      </c>
    </row>
    <row r="18" spans="1:4" x14ac:dyDescent="0.25">
      <c r="A18">
        <v>17</v>
      </c>
      <c r="B18" t="s">
        <v>192</v>
      </c>
      <c r="C18">
        <v>1988</v>
      </c>
      <c r="D18" t="s">
        <v>173</v>
      </c>
    </row>
    <row r="19" spans="1:4" x14ac:dyDescent="0.25">
      <c r="A19">
        <v>18</v>
      </c>
      <c r="B19" t="s">
        <v>193</v>
      </c>
      <c r="C19">
        <v>1996</v>
      </c>
      <c r="D19" t="s">
        <v>173</v>
      </c>
    </row>
    <row r="20" spans="1:4" x14ac:dyDescent="0.25">
      <c r="A20">
        <v>19</v>
      </c>
      <c r="B20" t="s">
        <v>194</v>
      </c>
      <c r="C20">
        <v>1987</v>
      </c>
      <c r="D20" t="s">
        <v>178</v>
      </c>
    </row>
    <row r="21" spans="1:4" x14ac:dyDescent="0.25">
      <c r="A21">
        <v>20</v>
      </c>
      <c r="B21" t="s">
        <v>195</v>
      </c>
      <c r="C21">
        <v>1989</v>
      </c>
      <c r="D21" t="s">
        <v>173</v>
      </c>
    </row>
    <row r="22" spans="1:4" x14ac:dyDescent="0.25">
      <c r="A22">
        <v>21</v>
      </c>
      <c r="B22" t="s">
        <v>196</v>
      </c>
      <c r="C22">
        <v>2001</v>
      </c>
      <c r="D22" t="s">
        <v>178</v>
      </c>
    </row>
    <row r="23" spans="1:4" x14ac:dyDescent="0.25">
      <c r="A23">
        <v>22</v>
      </c>
      <c r="B23" t="s">
        <v>197</v>
      </c>
      <c r="C23">
        <v>1989</v>
      </c>
      <c r="D23" t="s">
        <v>176</v>
      </c>
    </row>
    <row r="24" spans="1:4" x14ac:dyDescent="0.25">
      <c r="A24">
        <v>23</v>
      </c>
      <c r="B24" t="s">
        <v>198</v>
      </c>
      <c r="C24">
        <v>2008</v>
      </c>
      <c r="D24" t="s">
        <v>186</v>
      </c>
    </row>
    <row r="25" spans="1:4" x14ac:dyDescent="0.25">
      <c r="A25">
        <v>24</v>
      </c>
      <c r="B25" t="s">
        <v>199</v>
      </c>
      <c r="C25">
        <v>2005</v>
      </c>
      <c r="D25" t="s">
        <v>176</v>
      </c>
    </row>
    <row r="26" spans="1:4" x14ac:dyDescent="0.25">
      <c r="A26">
        <v>25</v>
      </c>
      <c r="B26" t="s">
        <v>200</v>
      </c>
      <c r="C26">
        <v>2000</v>
      </c>
      <c r="D26" t="s">
        <v>186</v>
      </c>
    </row>
    <row r="27" spans="1:4" x14ac:dyDescent="0.25">
      <c r="A27">
        <v>26</v>
      </c>
      <c r="B27" t="s">
        <v>201</v>
      </c>
      <c r="C27">
        <v>1982</v>
      </c>
      <c r="D27" t="s">
        <v>176</v>
      </c>
    </row>
    <row r="28" spans="1:4" x14ac:dyDescent="0.25">
      <c r="A28">
        <v>27</v>
      </c>
      <c r="B28" t="s">
        <v>202</v>
      </c>
      <c r="C28">
        <v>1997</v>
      </c>
      <c r="D28" t="s">
        <v>176</v>
      </c>
    </row>
    <row r="29" spans="1:4" x14ac:dyDescent="0.25">
      <c r="A29">
        <v>28</v>
      </c>
      <c r="B29" t="s">
        <v>203</v>
      </c>
      <c r="C29">
        <v>1994</v>
      </c>
      <c r="D29" t="s">
        <v>186</v>
      </c>
    </row>
    <row r="30" spans="1:4" x14ac:dyDescent="0.25">
      <c r="A30">
        <v>29</v>
      </c>
      <c r="B30" t="s">
        <v>204</v>
      </c>
      <c r="C30">
        <v>1998</v>
      </c>
      <c r="D30" t="s">
        <v>173</v>
      </c>
    </row>
    <row r="31" spans="1:4" x14ac:dyDescent="0.25">
      <c r="A31">
        <v>1</v>
      </c>
      <c r="B31" t="s">
        <v>205</v>
      </c>
      <c r="C31">
        <v>2000</v>
      </c>
      <c r="D31" t="s">
        <v>176</v>
      </c>
    </row>
    <row r="32" spans="1:4" x14ac:dyDescent="0.25">
      <c r="A32">
        <v>2</v>
      </c>
      <c r="B32" t="s">
        <v>174</v>
      </c>
      <c r="C32">
        <v>2009</v>
      </c>
      <c r="D32" t="s">
        <v>186</v>
      </c>
    </row>
    <row r="33" spans="1:4" x14ac:dyDescent="0.25">
      <c r="A33">
        <v>3</v>
      </c>
      <c r="B33" t="s">
        <v>175</v>
      </c>
      <c r="C33">
        <v>2001</v>
      </c>
      <c r="D33" t="s">
        <v>178</v>
      </c>
    </row>
    <row r="34" spans="1:4" x14ac:dyDescent="0.25">
      <c r="A34">
        <v>5</v>
      </c>
      <c r="B34" t="s">
        <v>179</v>
      </c>
      <c r="C34">
        <v>1992</v>
      </c>
      <c r="D34" t="s">
        <v>186</v>
      </c>
    </row>
    <row r="35" spans="1:4" x14ac:dyDescent="0.25">
      <c r="A35">
        <v>7</v>
      </c>
      <c r="B35" t="s">
        <v>181</v>
      </c>
      <c r="C35">
        <v>1994</v>
      </c>
      <c r="D35" t="s">
        <v>186</v>
      </c>
    </row>
    <row r="36" spans="1:4" x14ac:dyDescent="0.25">
      <c r="A36">
        <v>8</v>
      </c>
      <c r="B36" t="s">
        <v>182</v>
      </c>
      <c r="C36">
        <v>2001</v>
      </c>
      <c r="D36" t="s">
        <v>176</v>
      </c>
    </row>
    <row r="37" spans="1:4" x14ac:dyDescent="0.25">
      <c r="A37">
        <v>9</v>
      </c>
      <c r="B37" t="s">
        <v>183</v>
      </c>
      <c r="C37">
        <v>1999</v>
      </c>
      <c r="D37" t="s">
        <v>176</v>
      </c>
    </row>
    <row r="38" spans="1:4" x14ac:dyDescent="0.25">
      <c r="A38">
        <v>10</v>
      </c>
      <c r="B38" t="s">
        <v>184</v>
      </c>
      <c r="C38">
        <v>2001</v>
      </c>
      <c r="D38" t="s">
        <v>178</v>
      </c>
    </row>
    <row r="39" spans="1:4" x14ac:dyDescent="0.25">
      <c r="A39">
        <v>11</v>
      </c>
      <c r="B39" t="s">
        <v>185</v>
      </c>
      <c r="C39">
        <v>2002</v>
      </c>
      <c r="D39" t="s">
        <v>176</v>
      </c>
    </row>
    <row r="40" spans="1:4" x14ac:dyDescent="0.25">
      <c r="A40">
        <v>15</v>
      </c>
      <c r="B40" t="s">
        <v>190</v>
      </c>
      <c r="C40">
        <v>2009</v>
      </c>
      <c r="D40" t="s">
        <v>186</v>
      </c>
    </row>
    <row r="41" spans="1:4" x14ac:dyDescent="0.25">
      <c r="A41">
        <v>17</v>
      </c>
      <c r="B41" t="s">
        <v>192</v>
      </c>
      <c r="C41">
        <v>1988</v>
      </c>
      <c r="D41" t="s">
        <v>178</v>
      </c>
    </row>
    <row r="42" spans="1:4" x14ac:dyDescent="0.25">
      <c r="A42">
        <v>19</v>
      </c>
      <c r="B42" t="s">
        <v>194</v>
      </c>
      <c r="C42">
        <v>1987</v>
      </c>
      <c r="D42" t="s">
        <v>186</v>
      </c>
    </row>
    <row r="43" spans="1:4" x14ac:dyDescent="0.25">
      <c r="A43">
        <v>20</v>
      </c>
      <c r="B43" t="s">
        <v>195</v>
      </c>
      <c r="C43">
        <v>1989</v>
      </c>
      <c r="D43" t="s">
        <v>186</v>
      </c>
    </row>
  </sheetData>
  <sheetProtection algorithmName="SHA-512" hashValue="7F94MKO496seoPdRxqSaMJvdmyFez03+nsO98SEt0F6iXsIldQvVU4WZ30W0uXGeiUB+cxin1wqwzkbByvOQ0A==" saltValue="8W51EC0mfF9xQ8S4Pjn2Bw==" spinCount="100000" sheet="1" objects="1" scenarios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opLeftCell="A32" workbookViewId="0">
      <selection activeCell="G50" sqref="G50"/>
    </sheetView>
  </sheetViews>
  <sheetFormatPr defaultRowHeight="15" x14ac:dyDescent="0.25"/>
  <cols>
    <col min="1" max="1" width="10.42578125" bestFit="1" customWidth="1"/>
    <col min="2" max="2" width="12.5703125" bestFit="1" customWidth="1"/>
    <col min="3" max="3" width="24" bestFit="1" customWidth="1"/>
    <col min="4" max="4" width="31.7109375" bestFit="1" customWidth="1"/>
    <col min="5" max="5" width="6.5703125" bestFit="1" customWidth="1"/>
    <col min="6" max="6" width="13" bestFit="1" customWidth="1"/>
    <col min="12" max="12" width="11.7109375" bestFit="1" customWidth="1"/>
  </cols>
  <sheetData>
    <row r="1" spans="1:21" x14ac:dyDescent="0.25">
      <c r="A1" s="8">
        <f ca="1">TODAY()</f>
        <v>43368</v>
      </c>
    </row>
    <row r="3" spans="1:21" x14ac:dyDescent="0.25">
      <c r="A3" s="70" t="s">
        <v>168</v>
      </c>
      <c r="B3" s="70" t="s">
        <v>170</v>
      </c>
      <c r="C3" s="70" t="s">
        <v>169</v>
      </c>
      <c r="D3" s="71" t="s">
        <v>169</v>
      </c>
      <c r="E3" s="70" t="s">
        <v>171</v>
      </c>
      <c r="F3" s="71" t="s">
        <v>171</v>
      </c>
    </row>
    <row r="4" spans="1:21" x14ac:dyDescent="0.25">
      <c r="A4">
        <v>1</v>
      </c>
      <c r="B4">
        <v>2000</v>
      </c>
      <c r="C4" t="s">
        <v>172</v>
      </c>
      <c r="D4" t="str">
        <f>UPPER(CONCATENATE(B4," ", C4))</f>
        <v>2000 THE GODFATHER</v>
      </c>
      <c r="E4" t="s">
        <v>173</v>
      </c>
      <c r="F4" t="str">
        <f>SUBSTITUTE(E4,"13","12")</f>
        <v>PG-12</v>
      </c>
    </row>
    <row r="5" spans="1:21" x14ac:dyDescent="0.25">
      <c r="A5">
        <v>2</v>
      </c>
      <c r="B5">
        <v>2009</v>
      </c>
      <c r="C5" t="s">
        <v>174</v>
      </c>
      <c r="D5" t="str">
        <f t="shared" ref="D5:D45" si="0">UPPER(CONCATENATE(B5," ", C5))</f>
        <v>2009 GOOD LUCK CHUCK</v>
      </c>
      <c r="E5" t="s">
        <v>173</v>
      </c>
      <c r="F5" t="str">
        <f t="shared" ref="F5:F45" si="1">SUBSTITUTE(E5,"13","12")</f>
        <v>PG-12</v>
      </c>
      <c r="J5" s="68" t="s">
        <v>209</v>
      </c>
      <c r="K5" s="68"/>
      <c r="L5" s="68"/>
      <c r="M5" s="68"/>
    </row>
    <row r="6" spans="1:21" x14ac:dyDescent="0.25">
      <c r="A6">
        <v>3</v>
      </c>
      <c r="B6">
        <v>2001</v>
      </c>
      <c r="C6" t="s">
        <v>175</v>
      </c>
      <c r="D6" t="str">
        <f t="shared" si="0"/>
        <v>2001 GOOD FELLAS</v>
      </c>
      <c r="E6" t="s">
        <v>176</v>
      </c>
      <c r="F6" t="str">
        <f t="shared" si="1"/>
        <v>PG</v>
      </c>
      <c r="I6" s="68" t="s">
        <v>212</v>
      </c>
      <c r="J6" s="68" t="s">
        <v>210</v>
      </c>
      <c r="K6" s="68"/>
      <c r="L6" s="68"/>
      <c r="M6" s="68"/>
      <c r="N6" s="68"/>
      <c r="O6" s="68"/>
    </row>
    <row r="7" spans="1:21" x14ac:dyDescent="0.25">
      <c r="A7">
        <v>4</v>
      </c>
      <c r="B7">
        <v>2001</v>
      </c>
      <c r="C7" t="s">
        <v>177</v>
      </c>
      <c r="D7" t="str">
        <f t="shared" si="0"/>
        <v>2001 STAR WARS</v>
      </c>
      <c r="E7" t="s">
        <v>178</v>
      </c>
      <c r="F7" t="str">
        <f t="shared" si="1"/>
        <v>G</v>
      </c>
      <c r="J7" s="68" t="s">
        <v>211</v>
      </c>
      <c r="K7" s="68"/>
      <c r="L7" s="68"/>
      <c r="M7" s="68"/>
      <c r="N7" s="68"/>
      <c r="O7" s="68"/>
    </row>
    <row r="8" spans="1:21" x14ac:dyDescent="0.25">
      <c r="A8">
        <v>5</v>
      </c>
      <c r="B8">
        <v>1992</v>
      </c>
      <c r="C8" t="s">
        <v>179</v>
      </c>
      <c r="D8" t="str">
        <f t="shared" si="0"/>
        <v>1992 INDIANA JONES</v>
      </c>
      <c r="E8" t="s">
        <v>173</v>
      </c>
      <c r="F8" t="str">
        <f t="shared" si="1"/>
        <v>PG-12</v>
      </c>
      <c r="J8" s="68" t="s">
        <v>213</v>
      </c>
      <c r="K8" s="68"/>
      <c r="L8" s="68"/>
      <c r="M8" s="68"/>
      <c r="N8" s="68"/>
    </row>
    <row r="9" spans="1:21" x14ac:dyDescent="0.25">
      <c r="A9">
        <v>6</v>
      </c>
      <c r="B9">
        <v>2000</v>
      </c>
      <c r="C9" t="s">
        <v>180</v>
      </c>
      <c r="D9" t="str">
        <f t="shared" si="0"/>
        <v>2000 BRIDGET JONES</v>
      </c>
      <c r="E9" t="s">
        <v>173</v>
      </c>
      <c r="F9" t="str">
        <f t="shared" si="1"/>
        <v>PG-12</v>
      </c>
    </row>
    <row r="10" spans="1:21" x14ac:dyDescent="0.25">
      <c r="A10">
        <v>7</v>
      </c>
      <c r="B10">
        <v>1994</v>
      </c>
      <c r="C10" t="s">
        <v>181</v>
      </c>
      <c r="D10" t="str">
        <f t="shared" si="0"/>
        <v>1994 STEP BROTHERS</v>
      </c>
      <c r="E10" t="s">
        <v>173</v>
      </c>
      <c r="F10" t="str">
        <f t="shared" si="1"/>
        <v>PG-12</v>
      </c>
      <c r="J10" s="68" t="s">
        <v>215</v>
      </c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</row>
    <row r="11" spans="1:21" x14ac:dyDescent="0.25">
      <c r="A11">
        <v>8</v>
      </c>
      <c r="B11">
        <v>2001</v>
      </c>
      <c r="C11" t="s">
        <v>182</v>
      </c>
      <c r="D11" t="str">
        <f t="shared" si="0"/>
        <v>2001 MAMA MIA</v>
      </c>
      <c r="E11" t="s">
        <v>178</v>
      </c>
      <c r="F11" t="str">
        <f t="shared" si="1"/>
        <v>G</v>
      </c>
      <c r="J11" s="68" t="s">
        <v>214</v>
      </c>
      <c r="K11" s="68"/>
      <c r="L11" s="68"/>
      <c r="M11" s="68"/>
      <c r="N11" s="68"/>
      <c r="O11" s="68"/>
      <c r="P11" s="68"/>
    </row>
    <row r="12" spans="1:21" x14ac:dyDescent="0.25">
      <c r="A12">
        <v>9</v>
      </c>
      <c r="B12">
        <v>1999</v>
      </c>
      <c r="C12" t="s">
        <v>183</v>
      </c>
      <c r="D12" t="str">
        <f t="shared" si="0"/>
        <v>1999 TRON</v>
      </c>
      <c r="E12" t="s">
        <v>178</v>
      </c>
      <c r="F12" t="str">
        <f t="shared" si="1"/>
        <v>G</v>
      </c>
    </row>
    <row r="13" spans="1:21" x14ac:dyDescent="0.25">
      <c r="A13">
        <v>10</v>
      </c>
      <c r="B13">
        <v>2001</v>
      </c>
      <c r="C13" t="s">
        <v>184</v>
      </c>
      <c r="D13" t="str">
        <f t="shared" si="0"/>
        <v>2001 THE LAST DRAGON</v>
      </c>
      <c r="E13" t="s">
        <v>176</v>
      </c>
      <c r="F13" t="str">
        <f t="shared" si="1"/>
        <v>PG</v>
      </c>
    </row>
    <row r="14" spans="1:21" x14ac:dyDescent="0.25">
      <c r="A14">
        <v>11</v>
      </c>
      <c r="B14">
        <v>2002</v>
      </c>
      <c r="C14" t="s">
        <v>185</v>
      </c>
      <c r="D14" t="str">
        <f t="shared" si="0"/>
        <v>2002 THE GOLDEN CHILD</v>
      </c>
      <c r="E14" t="s">
        <v>186</v>
      </c>
      <c r="F14" t="str">
        <f t="shared" si="1"/>
        <v>R</v>
      </c>
    </row>
    <row r="15" spans="1:21" x14ac:dyDescent="0.25">
      <c r="A15">
        <v>12</v>
      </c>
      <c r="B15">
        <v>1979</v>
      </c>
      <c r="C15" t="s">
        <v>187</v>
      </c>
      <c r="D15" t="str">
        <f t="shared" si="0"/>
        <v>1979 SHAFT</v>
      </c>
      <c r="E15" t="s">
        <v>186</v>
      </c>
      <c r="F15" t="str">
        <f t="shared" si="1"/>
        <v>R</v>
      </c>
    </row>
    <row r="16" spans="1:21" x14ac:dyDescent="0.25">
      <c r="A16">
        <v>13</v>
      </c>
      <c r="B16">
        <v>1980</v>
      </c>
      <c r="C16" t="s">
        <v>188</v>
      </c>
      <c r="D16" t="str">
        <f t="shared" si="0"/>
        <v>1980 SUPER FLY</v>
      </c>
      <c r="E16" t="s">
        <v>178</v>
      </c>
      <c r="F16" t="str">
        <f t="shared" si="1"/>
        <v>G</v>
      </c>
    </row>
    <row r="17" spans="1:21" x14ac:dyDescent="0.25">
      <c r="A17">
        <v>14</v>
      </c>
      <c r="B17">
        <v>2010</v>
      </c>
      <c r="C17" t="s">
        <v>189</v>
      </c>
      <c r="D17" t="str">
        <f t="shared" si="0"/>
        <v>2010 BIG TROUBLE IN LITTLE CHINA</v>
      </c>
      <c r="E17" t="s">
        <v>178</v>
      </c>
      <c r="F17" t="str">
        <f t="shared" si="1"/>
        <v>G</v>
      </c>
    </row>
    <row r="18" spans="1:21" x14ac:dyDescent="0.25">
      <c r="A18">
        <v>15</v>
      </c>
      <c r="B18">
        <v>2009</v>
      </c>
      <c r="C18" t="s">
        <v>190</v>
      </c>
      <c r="D18" t="str">
        <f t="shared" si="0"/>
        <v>2009 BLUE STREAK</v>
      </c>
      <c r="E18" t="s">
        <v>176</v>
      </c>
      <c r="F18" t="str">
        <f t="shared" si="1"/>
        <v>PG</v>
      </c>
    </row>
    <row r="19" spans="1:21" x14ac:dyDescent="0.25">
      <c r="A19">
        <v>16</v>
      </c>
      <c r="B19">
        <v>1984</v>
      </c>
      <c r="C19" t="s">
        <v>191</v>
      </c>
      <c r="D19" t="str">
        <f t="shared" si="0"/>
        <v>1984 GLORY ROAD</v>
      </c>
      <c r="E19" t="s">
        <v>176</v>
      </c>
      <c r="F19" t="str">
        <f t="shared" si="1"/>
        <v>PG</v>
      </c>
    </row>
    <row r="20" spans="1:21" x14ac:dyDescent="0.25">
      <c r="A20">
        <v>17</v>
      </c>
      <c r="B20">
        <v>1988</v>
      </c>
      <c r="C20" t="s">
        <v>192</v>
      </c>
      <c r="D20" t="str">
        <f t="shared" si="0"/>
        <v>1988 REMEMBER THE TITANS</v>
      </c>
      <c r="E20" t="s">
        <v>173</v>
      </c>
      <c r="F20" t="str">
        <f t="shared" si="1"/>
        <v>PG-12</v>
      </c>
    </row>
    <row r="21" spans="1:21" x14ac:dyDescent="0.25">
      <c r="A21">
        <v>18</v>
      </c>
      <c r="B21">
        <v>1996</v>
      </c>
      <c r="C21" t="s">
        <v>193</v>
      </c>
      <c r="D21" t="str">
        <f t="shared" si="0"/>
        <v>1996 UP</v>
      </c>
      <c r="E21" t="s">
        <v>173</v>
      </c>
      <c r="F21" t="str">
        <f t="shared" si="1"/>
        <v>PG-12</v>
      </c>
    </row>
    <row r="22" spans="1:21" x14ac:dyDescent="0.25">
      <c r="A22">
        <v>19</v>
      </c>
      <c r="B22">
        <v>1987</v>
      </c>
      <c r="C22" t="s">
        <v>194</v>
      </c>
      <c r="D22" t="str">
        <f t="shared" si="0"/>
        <v>1987 ALADDIN</v>
      </c>
      <c r="E22" t="s">
        <v>178</v>
      </c>
      <c r="F22" t="str">
        <f t="shared" si="1"/>
        <v>G</v>
      </c>
      <c r="J22" s="68" t="s">
        <v>216</v>
      </c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</row>
    <row r="23" spans="1:21" x14ac:dyDescent="0.25">
      <c r="A23">
        <v>20</v>
      </c>
      <c r="B23">
        <v>1989</v>
      </c>
      <c r="C23" t="s">
        <v>195</v>
      </c>
      <c r="D23" t="str">
        <f t="shared" si="0"/>
        <v>1989 CINDERELLA</v>
      </c>
      <c r="E23" t="s">
        <v>173</v>
      </c>
      <c r="F23" t="str">
        <f t="shared" si="1"/>
        <v>PG-12</v>
      </c>
    </row>
    <row r="24" spans="1:21" x14ac:dyDescent="0.25">
      <c r="A24">
        <v>21</v>
      </c>
      <c r="B24">
        <v>2001</v>
      </c>
      <c r="C24" t="s">
        <v>196</v>
      </c>
      <c r="D24" t="str">
        <f t="shared" si="0"/>
        <v>2001 HOUSE PARTY</v>
      </c>
      <c r="E24" t="s">
        <v>178</v>
      </c>
      <c r="F24" t="str">
        <f t="shared" si="1"/>
        <v>G</v>
      </c>
    </row>
    <row r="25" spans="1:21" x14ac:dyDescent="0.25">
      <c r="A25">
        <v>22</v>
      </c>
      <c r="B25">
        <v>1989</v>
      </c>
      <c r="C25" t="s">
        <v>197</v>
      </c>
      <c r="D25" t="str">
        <f t="shared" si="0"/>
        <v>1989 OFFICE SPACE</v>
      </c>
      <c r="E25" t="s">
        <v>176</v>
      </c>
      <c r="F25" t="str">
        <f t="shared" si="1"/>
        <v>PG</v>
      </c>
    </row>
    <row r="26" spans="1:21" x14ac:dyDescent="0.25">
      <c r="A26">
        <v>23</v>
      </c>
      <c r="B26">
        <v>2008</v>
      </c>
      <c r="C26" t="s">
        <v>198</v>
      </c>
      <c r="D26" t="str">
        <f t="shared" si="0"/>
        <v>2008 DIRTY HARRY</v>
      </c>
      <c r="E26" t="s">
        <v>186</v>
      </c>
      <c r="F26" t="str">
        <f t="shared" si="1"/>
        <v>R</v>
      </c>
    </row>
    <row r="27" spans="1:21" x14ac:dyDescent="0.25">
      <c r="A27">
        <v>24</v>
      </c>
      <c r="B27">
        <v>2005</v>
      </c>
      <c r="C27" t="s">
        <v>199</v>
      </c>
      <c r="D27" t="str">
        <f t="shared" si="0"/>
        <v>2005 MONSTERS INC</v>
      </c>
      <c r="E27" t="s">
        <v>176</v>
      </c>
      <c r="F27" t="str">
        <f t="shared" si="1"/>
        <v>PG</v>
      </c>
    </row>
    <row r="28" spans="1:21" x14ac:dyDescent="0.25">
      <c r="A28">
        <v>25</v>
      </c>
      <c r="B28">
        <v>2000</v>
      </c>
      <c r="C28" t="s">
        <v>200</v>
      </c>
      <c r="D28" t="str">
        <f t="shared" si="0"/>
        <v>2000 SPACE COWBOYS</v>
      </c>
      <c r="E28" t="s">
        <v>186</v>
      </c>
      <c r="F28" t="str">
        <f t="shared" si="1"/>
        <v>R</v>
      </c>
    </row>
    <row r="29" spans="1:21" x14ac:dyDescent="0.25">
      <c r="A29">
        <v>26</v>
      </c>
      <c r="B29">
        <v>1982</v>
      </c>
      <c r="C29" t="s">
        <v>201</v>
      </c>
      <c r="D29" t="str">
        <f t="shared" si="0"/>
        <v>1982 PLANET 51</v>
      </c>
      <c r="E29" t="s">
        <v>176</v>
      </c>
      <c r="F29" t="str">
        <f t="shared" si="1"/>
        <v>PG</v>
      </c>
    </row>
    <row r="30" spans="1:21" x14ac:dyDescent="0.25">
      <c r="A30">
        <v>27</v>
      </c>
      <c r="B30">
        <v>1997</v>
      </c>
      <c r="C30" t="s">
        <v>202</v>
      </c>
      <c r="D30" t="str">
        <f t="shared" si="0"/>
        <v>1997 VANILLA SKY</v>
      </c>
      <c r="E30" t="s">
        <v>176</v>
      </c>
      <c r="F30" t="str">
        <f t="shared" si="1"/>
        <v>PG</v>
      </c>
    </row>
    <row r="31" spans="1:21" x14ac:dyDescent="0.25">
      <c r="A31">
        <v>28</v>
      </c>
      <c r="B31">
        <v>1994</v>
      </c>
      <c r="C31" t="s">
        <v>203</v>
      </c>
      <c r="D31" t="str">
        <f t="shared" si="0"/>
        <v>1994 BATMAN</v>
      </c>
      <c r="E31" t="s">
        <v>186</v>
      </c>
      <c r="F31" t="str">
        <f t="shared" si="1"/>
        <v>R</v>
      </c>
    </row>
    <row r="32" spans="1:21" x14ac:dyDescent="0.25">
      <c r="A32">
        <v>29</v>
      </c>
      <c r="B32">
        <v>1998</v>
      </c>
      <c r="C32" t="s">
        <v>204</v>
      </c>
      <c r="D32" t="str">
        <f t="shared" si="0"/>
        <v>1998 SUPERMAN</v>
      </c>
      <c r="E32" t="s">
        <v>173</v>
      </c>
      <c r="F32" t="str">
        <f t="shared" si="1"/>
        <v>PG-12</v>
      </c>
    </row>
    <row r="33" spans="1:16" x14ac:dyDescent="0.25">
      <c r="A33">
        <v>1</v>
      </c>
      <c r="B33">
        <v>2000</v>
      </c>
      <c r="C33" t="s">
        <v>205</v>
      </c>
      <c r="D33" t="str">
        <f t="shared" si="0"/>
        <v>2000 THE GOD FATHER</v>
      </c>
      <c r="E33" t="s">
        <v>176</v>
      </c>
      <c r="F33" t="str">
        <f t="shared" si="1"/>
        <v>PG</v>
      </c>
    </row>
    <row r="34" spans="1:16" x14ac:dyDescent="0.25">
      <c r="A34">
        <v>2</v>
      </c>
      <c r="B34">
        <v>2009</v>
      </c>
      <c r="C34" t="s">
        <v>174</v>
      </c>
      <c r="D34" t="str">
        <f t="shared" si="0"/>
        <v>2009 GOOD LUCK CHUCK</v>
      </c>
      <c r="E34" t="s">
        <v>186</v>
      </c>
      <c r="F34" t="str">
        <f t="shared" si="1"/>
        <v>R</v>
      </c>
    </row>
    <row r="35" spans="1:16" x14ac:dyDescent="0.25">
      <c r="A35">
        <v>3</v>
      </c>
      <c r="B35">
        <v>2001</v>
      </c>
      <c r="C35" t="s">
        <v>175</v>
      </c>
      <c r="D35" t="str">
        <f t="shared" si="0"/>
        <v>2001 GOOD FELLAS</v>
      </c>
      <c r="E35" t="s">
        <v>178</v>
      </c>
      <c r="F35" t="str">
        <f t="shared" si="1"/>
        <v>G</v>
      </c>
    </row>
    <row r="36" spans="1:16" x14ac:dyDescent="0.25">
      <c r="A36">
        <v>5</v>
      </c>
      <c r="B36">
        <v>1992</v>
      </c>
      <c r="C36" t="s">
        <v>179</v>
      </c>
      <c r="D36" t="str">
        <f t="shared" si="0"/>
        <v>1992 INDIANA JONES</v>
      </c>
      <c r="E36" t="s">
        <v>186</v>
      </c>
      <c r="F36" t="str">
        <f t="shared" si="1"/>
        <v>R</v>
      </c>
    </row>
    <row r="37" spans="1:16" x14ac:dyDescent="0.25">
      <c r="A37">
        <v>7</v>
      </c>
      <c r="B37">
        <v>1994</v>
      </c>
      <c r="C37" t="s">
        <v>181</v>
      </c>
      <c r="D37" t="str">
        <f t="shared" si="0"/>
        <v>1994 STEP BROTHERS</v>
      </c>
      <c r="E37" t="s">
        <v>186</v>
      </c>
      <c r="F37" t="str">
        <f t="shared" si="1"/>
        <v>R</v>
      </c>
    </row>
    <row r="38" spans="1:16" x14ac:dyDescent="0.25">
      <c r="A38">
        <v>8</v>
      </c>
      <c r="B38">
        <v>2001</v>
      </c>
      <c r="C38" t="s">
        <v>182</v>
      </c>
      <c r="D38" t="str">
        <f t="shared" si="0"/>
        <v>2001 MAMA MIA</v>
      </c>
      <c r="E38" t="s">
        <v>176</v>
      </c>
      <c r="F38" t="str">
        <f t="shared" si="1"/>
        <v>PG</v>
      </c>
    </row>
    <row r="39" spans="1:16" x14ac:dyDescent="0.25">
      <c r="A39">
        <v>9</v>
      </c>
      <c r="B39">
        <v>1999</v>
      </c>
      <c r="C39" t="s">
        <v>183</v>
      </c>
      <c r="D39" t="str">
        <f t="shared" si="0"/>
        <v>1999 TRON</v>
      </c>
      <c r="E39" t="s">
        <v>176</v>
      </c>
      <c r="F39" t="str">
        <f t="shared" si="1"/>
        <v>PG</v>
      </c>
      <c r="J39" s="68" t="s">
        <v>217</v>
      </c>
      <c r="K39" s="68"/>
      <c r="L39" s="68"/>
      <c r="M39" s="68"/>
      <c r="N39" s="68"/>
    </row>
    <row r="40" spans="1:16" x14ac:dyDescent="0.25">
      <c r="A40">
        <v>10</v>
      </c>
      <c r="B40">
        <v>2001</v>
      </c>
      <c r="C40" t="s">
        <v>184</v>
      </c>
      <c r="D40" t="str">
        <f t="shared" si="0"/>
        <v>2001 THE LAST DRAGON</v>
      </c>
      <c r="E40" t="s">
        <v>178</v>
      </c>
      <c r="F40" t="str">
        <f t="shared" si="1"/>
        <v>G</v>
      </c>
      <c r="J40" s="68" t="s">
        <v>218</v>
      </c>
      <c r="K40" s="68"/>
      <c r="L40" s="68"/>
      <c r="M40" s="68"/>
      <c r="N40" s="68"/>
      <c r="O40" s="68"/>
      <c r="P40" s="68"/>
    </row>
    <row r="41" spans="1:16" x14ac:dyDescent="0.25">
      <c r="A41">
        <v>11</v>
      </c>
      <c r="B41">
        <v>2002</v>
      </c>
      <c r="C41" t="s">
        <v>185</v>
      </c>
      <c r="D41" t="str">
        <f t="shared" si="0"/>
        <v>2002 THE GOLDEN CHILD</v>
      </c>
      <c r="E41" t="s">
        <v>176</v>
      </c>
      <c r="F41" t="str">
        <f t="shared" si="1"/>
        <v>PG</v>
      </c>
    </row>
    <row r="42" spans="1:16" x14ac:dyDescent="0.25">
      <c r="A42">
        <v>15</v>
      </c>
      <c r="B42">
        <v>2009</v>
      </c>
      <c r="C42" t="s">
        <v>190</v>
      </c>
      <c r="D42" t="str">
        <f t="shared" si="0"/>
        <v>2009 BLUE STREAK</v>
      </c>
      <c r="E42" t="s">
        <v>186</v>
      </c>
      <c r="F42" t="str">
        <f t="shared" si="1"/>
        <v>R</v>
      </c>
    </row>
    <row r="43" spans="1:16" x14ac:dyDescent="0.25">
      <c r="A43">
        <v>17</v>
      </c>
      <c r="B43">
        <v>1988</v>
      </c>
      <c r="C43" t="s">
        <v>192</v>
      </c>
      <c r="D43" t="str">
        <f t="shared" si="0"/>
        <v>1988 REMEMBER THE TITANS</v>
      </c>
      <c r="E43" t="s">
        <v>178</v>
      </c>
      <c r="F43" t="str">
        <f t="shared" si="1"/>
        <v>G</v>
      </c>
    </row>
    <row r="44" spans="1:16" x14ac:dyDescent="0.25">
      <c r="A44">
        <v>19</v>
      </c>
      <c r="B44">
        <v>1987</v>
      </c>
      <c r="C44" t="s">
        <v>194</v>
      </c>
      <c r="D44" t="str">
        <f t="shared" si="0"/>
        <v>1987 ALADDIN</v>
      </c>
      <c r="E44" t="s">
        <v>186</v>
      </c>
      <c r="F44" t="str">
        <f t="shared" si="1"/>
        <v>R</v>
      </c>
      <c r="M44" s="68" t="s">
        <v>219</v>
      </c>
      <c r="N44" s="68"/>
      <c r="O44" s="68"/>
    </row>
    <row r="45" spans="1:16" x14ac:dyDescent="0.25">
      <c r="A45">
        <v>20</v>
      </c>
      <c r="B45">
        <v>1989</v>
      </c>
      <c r="C45" t="s">
        <v>195</v>
      </c>
      <c r="D45" t="str">
        <f t="shared" si="0"/>
        <v>1989 CINDERELLA</v>
      </c>
      <c r="E45" t="s">
        <v>186</v>
      </c>
      <c r="F45" t="str">
        <f t="shared" si="1"/>
        <v>R</v>
      </c>
      <c r="M45" s="68" t="s">
        <v>220</v>
      </c>
      <c r="N45" s="68"/>
      <c r="O45" s="68"/>
      <c r="P45" s="68"/>
    </row>
    <row r="50" spans="10:13" x14ac:dyDescent="0.25">
      <c r="J50" s="68" t="s">
        <v>221</v>
      </c>
      <c r="K50" s="68"/>
      <c r="L50" s="68"/>
    </row>
    <row r="51" spans="10:13" x14ac:dyDescent="0.25">
      <c r="J51" s="68" t="s">
        <v>222</v>
      </c>
      <c r="K51" s="68"/>
      <c r="L51" s="68"/>
    </row>
    <row r="52" spans="10:13" x14ac:dyDescent="0.25">
      <c r="J52" s="68" t="s">
        <v>223</v>
      </c>
      <c r="K52" s="68"/>
      <c r="L52" s="68"/>
    </row>
    <row r="54" spans="10:13" x14ac:dyDescent="0.25">
      <c r="J54" s="68" t="s">
        <v>224</v>
      </c>
      <c r="K54" s="68"/>
    </row>
    <row r="56" spans="10:13" x14ac:dyDescent="0.25">
      <c r="M56" s="68" t="s">
        <v>225</v>
      </c>
    </row>
  </sheetData>
  <sheetProtection algorithmName="SHA-512" hashValue="G9tGE33QrQUHOSgzfrWNWYW4OdXor/eh9WKGRuJDVTnJBfwwTjaNvpCv9WazCvqg9wDWgAEsHrQ3lNLXSr5LCw==" saltValue="2vTnP7LCw1susgwuhyAb8g==" spinCount="100000" sheet="1" objects="1" scenarios="1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2009-10-26T01:10:42Z</outs:dateTime>
      <outs:isPinned>true</outs:isPinned>
    </outs:relatedDate>
    <outs:relatedDate>
      <outs:type>2</outs:type>
      <outs:displayName>Created</outs:displayName>
      <outs:dateTime>2009-10-04T16:23:30Z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Exploring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Exploring Series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FCFB3726-E0A9-478D-9F49-A973610ED7D1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4</vt:i4>
      </vt:variant>
    </vt:vector>
  </HeadingPairs>
  <TitlesOfParts>
    <vt:vector size="17" baseType="lpstr">
      <vt:lpstr>Stats</vt:lpstr>
      <vt:lpstr>Logic-Lookup</vt:lpstr>
      <vt:lpstr>Advanced Filtering</vt:lpstr>
      <vt:lpstr>Database</vt:lpstr>
      <vt:lpstr>Data Validation</vt:lpstr>
      <vt:lpstr>Pizza</vt:lpstr>
      <vt:lpstr>Vancouver</vt:lpstr>
      <vt:lpstr>Victoria</vt:lpstr>
      <vt:lpstr>Kelowna</vt:lpstr>
      <vt:lpstr>Summary</vt:lpstr>
      <vt:lpstr>Arrange Windows</vt:lpstr>
      <vt:lpstr>Movies</vt:lpstr>
      <vt:lpstr>Text functions</vt:lpstr>
      <vt:lpstr>'Advanced Filtering'!Criteria</vt:lpstr>
      <vt:lpstr>'Advanced Filtering'!Extract</vt:lpstr>
      <vt:lpstr>Movies!Movies</vt:lpstr>
      <vt:lpstr>'Text functions'!Movies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Joanne Atha</cp:lastModifiedBy>
  <dcterms:created xsi:type="dcterms:W3CDTF">2009-10-04T16:23:30Z</dcterms:created>
  <dcterms:modified xsi:type="dcterms:W3CDTF">2018-09-25T22:48:05Z</dcterms:modified>
</cp:coreProperties>
</file>