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filterPrivacy="1" defaultThemeVersion="124226"/>
  <xr:revisionPtr revIDLastSave="0" documentId="13_ncr:1_{017E8EAA-6DD6-4A3F-B5A7-B69A7278632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AP416物料盤點10.02" sheetId="3" r:id="rId1"/>
    <sheet name="排產計劃09.20" sheetId="4" r:id="rId2"/>
    <sheet name="生產十課" sheetId="5" state="hidden" r:id="rId3"/>
    <sheet name="包裝規格" sheetId="8" r:id="rId4"/>
    <sheet name="第一批次3千套轉移完畢" sheetId="9" r:id="rId5"/>
    <sheet name="Sheet1" sheetId="10" r:id="rId6"/>
  </sheets>
  <externalReferences>
    <externalReference r:id="rId7"/>
  </externalReferences>
  <definedNames>
    <definedName name="_xlnm._FilterDatabase" localSheetId="0" hidden="1">SAP416物料盤點10.02!$A$2:$AG$2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9" l="1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T14" i="3" l="1"/>
  <c r="T18" i="3"/>
  <c r="T17" i="3"/>
  <c r="T11" i="3" l="1"/>
  <c r="T6" i="3" l="1"/>
  <c r="T5" i="3"/>
  <c r="T7" i="3"/>
  <c r="T8" i="3"/>
  <c r="T9" i="3"/>
  <c r="T10" i="3"/>
  <c r="T4" i="3"/>
  <c r="T15" i="3"/>
  <c r="T19" i="3"/>
  <c r="T3" i="3"/>
  <c r="T12" i="3" l="1"/>
  <c r="T13" i="3"/>
  <c r="T16" i="3"/>
  <c r="JN13" i="4" l="1"/>
  <c r="JN14" i="4" s="1"/>
  <c r="JM13" i="4"/>
  <c r="JM14" i="4" s="1"/>
  <c r="JL13" i="4"/>
  <c r="JL14" i="4" s="1"/>
  <c r="JK13" i="4"/>
  <c r="JK14" i="4" s="1"/>
  <c r="JJ13" i="4"/>
  <c r="JJ14" i="4" s="1"/>
  <c r="JI13" i="4"/>
  <c r="JI14" i="4" s="1"/>
  <c r="JH13" i="4"/>
  <c r="JH14" i="4" s="1"/>
  <c r="JG13" i="4"/>
  <c r="JG14" i="4" s="1"/>
  <c r="JF13" i="4"/>
  <c r="JF14" i="4" s="1"/>
  <c r="JE13" i="4"/>
  <c r="JE14" i="4" s="1"/>
  <c r="JD13" i="4"/>
  <c r="JD14" i="4" s="1"/>
  <c r="JC13" i="4"/>
  <c r="JC14" i="4" s="1"/>
  <c r="JB13" i="4"/>
  <c r="JB14" i="4" s="1"/>
  <c r="JA13" i="4"/>
  <c r="JA14" i="4" s="1"/>
  <c r="IZ13" i="4"/>
  <c r="IZ14" i="4" s="1"/>
  <c r="IX13" i="4"/>
  <c r="IX14" i="4" s="1"/>
  <c r="IW13" i="4"/>
  <c r="IW14" i="4" s="1"/>
  <c r="IV13" i="4"/>
  <c r="IV14" i="4" s="1"/>
  <c r="IU13" i="4"/>
  <c r="IU14" i="4" s="1"/>
  <c r="IT13" i="4"/>
  <c r="IT14" i="4" s="1"/>
  <c r="IS13" i="4"/>
  <c r="IS14" i="4" s="1"/>
  <c r="IR13" i="4"/>
  <c r="IR14" i="4" s="1"/>
  <c r="IQ13" i="4"/>
  <c r="IQ14" i="4" s="1"/>
  <c r="IP13" i="4"/>
  <c r="IP14" i="4" s="1"/>
  <c r="IO13" i="4"/>
  <c r="IO14" i="4" s="1"/>
  <c r="IN13" i="4"/>
  <c r="IN14" i="4" s="1"/>
  <c r="IM13" i="4"/>
  <c r="IM14" i="4" s="1"/>
  <c r="IL13" i="4"/>
  <c r="IL14" i="4" s="1"/>
  <c r="IK13" i="4"/>
  <c r="IK14" i="4" s="1"/>
  <c r="IJ13" i="4"/>
  <c r="IJ14" i="4" s="1"/>
  <c r="IH13" i="4"/>
  <c r="IH14" i="4" s="1"/>
  <c r="IG13" i="4"/>
  <c r="IG14" i="4" s="1"/>
  <c r="IY12" i="4"/>
  <c r="IY13" i="4" s="1"/>
  <c r="IY14" i="4" s="1"/>
  <c r="II12" i="4"/>
  <c r="II13" i="4" s="1"/>
  <c r="II14" i="4" s="1"/>
  <c r="JN11" i="4"/>
  <c r="JN9" i="4" s="1"/>
  <c r="JM11" i="4"/>
  <c r="JM9" i="4" s="1"/>
  <c r="JL11" i="4"/>
  <c r="JK11" i="4"/>
  <c r="JK9" i="4" s="1"/>
  <c r="JJ11" i="4"/>
  <c r="JJ9" i="4" s="1"/>
  <c r="JI11" i="4"/>
  <c r="JI9" i="4" s="1"/>
  <c r="JH11" i="4"/>
  <c r="JG11" i="4"/>
  <c r="JG9" i="4" s="1"/>
  <c r="JF11" i="4"/>
  <c r="JF9" i="4" s="1"/>
  <c r="JE11" i="4"/>
  <c r="JE9" i="4" s="1"/>
  <c r="JD11" i="4"/>
  <c r="JC11" i="4"/>
  <c r="JC9" i="4" s="1"/>
  <c r="JB11" i="4"/>
  <c r="JB9" i="4" s="1"/>
  <c r="JA11" i="4"/>
  <c r="JA9" i="4" s="1"/>
  <c r="IZ11" i="4"/>
  <c r="IY11" i="4"/>
  <c r="IY9" i="4" s="1"/>
  <c r="IX11" i="4"/>
  <c r="IX9" i="4" s="1"/>
  <c r="IW11" i="4"/>
  <c r="IW9" i="4" s="1"/>
  <c r="IV11" i="4"/>
  <c r="IU11" i="4"/>
  <c r="IU9" i="4" s="1"/>
  <c r="IT11" i="4"/>
  <c r="IT9" i="4" s="1"/>
  <c r="IS11" i="4"/>
  <c r="IS9" i="4" s="1"/>
  <c r="IR11" i="4"/>
  <c r="IQ11" i="4"/>
  <c r="IQ9" i="4" s="1"/>
  <c r="IP11" i="4"/>
  <c r="IP9" i="4" s="1"/>
  <c r="IO11" i="4"/>
  <c r="IO9" i="4" s="1"/>
  <c r="IN11" i="4"/>
  <c r="IM11" i="4"/>
  <c r="IM9" i="4" s="1"/>
  <c r="IL11" i="4"/>
  <c r="IL9" i="4" s="1"/>
  <c r="IK11" i="4"/>
  <c r="IK9" i="4" s="1"/>
  <c r="IJ11" i="4"/>
  <c r="II11" i="4"/>
  <c r="II9" i="4" s="1"/>
  <c r="IH11" i="4"/>
  <c r="IH9" i="4" s="1"/>
  <c r="IG11" i="4"/>
  <c r="IG9" i="4" s="1"/>
  <c r="JL9" i="4"/>
  <c r="JH9" i="4"/>
  <c r="JD9" i="4"/>
  <c r="IZ9" i="4"/>
  <c r="IV9" i="4"/>
  <c r="IR9" i="4"/>
  <c r="IN9" i="4"/>
  <c r="IJ9" i="4"/>
  <c r="JL7" i="4"/>
  <c r="JK7" i="4"/>
  <c r="JJ7" i="4"/>
  <c r="JI7" i="4"/>
  <c r="JH7" i="4"/>
  <c r="JG7" i="4"/>
  <c r="JF7" i="4"/>
  <c r="JE7" i="4"/>
  <c r="JD7" i="4"/>
  <c r="JC7" i="4"/>
  <c r="JB7" i="4"/>
  <c r="JA7" i="4"/>
  <c r="IZ7" i="4"/>
  <c r="IX7" i="4"/>
  <c r="IW7" i="4"/>
  <c r="IV7" i="4"/>
  <c r="IU7" i="4"/>
  <c r="IT7" i="4"/>
  <c r="IR7" i="4"/>
  <c r="IQ7" i="4"/>
  <c r="IP7" i="4"/>
  <c r="IO7" i="4"/>
  <c r="IN7" i="4"/>
  <c r="IM7" i="4"/>
  <c r="IL7" i="4"/>
  <c r="IJ7" i="4"/>
  <c r="II7" i="4"/>
  <c r="IH7" i="4"/>
  <c r="IG7" i="4"/>
  <c r="IN6" i="4"/>
  <c r="IO6" i="4" s="1"/>
  <c r="IG6" i="4"/>
  <c r="IH6" i="4" l="1"/>
  <c r="II6" i="4" s="1"/>
  <c r="IJ6" i="4" s="1"/>
  <c r="IK6" i="4" s="1"/>
  <c r="IL6" i="4" s="1"/>
  <c r="IM6" i="4" s="1"/>
  <c r="IP6" i="4"/>
  <c r="IQ6" i="4" s="1"/>
  <c r="IR6" i="4" s="1"/>
  <c r="IS6" i="4" s="1"/>
  <c r="IS7" i="4" s="1"/>
  <c r="IT6" i="4"/>
  <c r="IU6" i="4" s="1"/>
  <c r="IV6" i="4" s="1"/>
  <c r="IW6" i="4" s="1"/>
  <c r="IX6" i="4" s="1"/>
  <c r="IY6" i="4" s="1"/>
  <c r="IK7" i="4" l="1"/>
  <c r="IZ6" i="4"/>
  <c r="JA6" i="4" s="1"/>
  <c r="JB6" i="4" s="1"/>
  <c r="JC6" i="4" s="1"/>
  <c r="JD6" i="4" s="1"/>
  <c r="JE6" i="4" s="1"/>
  <c r="JF6" i="4" s="1"/>
  <c r="JG6" i="4" s="1"/>
  <c r="JH6" i="4" s="1"/>
  <c r="JI6" i="4" s="1"/>
  <c r="JJ6" i="4" s="1"/>
  <c r="JK6" i="4" s="1"/>
  <c r="JL6" i="4" s="1"/>
  <c r="JM6" i="4" s="1"/>
  <c r="IY7" i="4"/>
  <c r="JN6" i="4" l="1"/>
  <c r="JN7" i="4" s="1"/>
  <c r="JM7" i="4"/>
  <c r="IF20" i="4" l="1"/>
  <c r="IH20" i="4"/>
  <c r="II20" i="4"/>
  <c r="IJ20" i="4"/>
  <c r="IK20" i="4"/>
  <c r="IL20" i="4"/>
  <c r="IM20" i="4"/>
  <c r="IN20" i="4"/>
  <c r="IO20" i="4"/>
  <c r="IP20" i="4"/>
  <c r="IQ20" i="4"/>
  <c r="IR20" i="4"/>
  <c r="IS20" i="4"/>
  <c r="IT20" i="4"/>
  <c r="IU20" i="4"/>
  <c r="IV20" i="4"/>
  <c r="IW20" i="4"/>
  <c r="IX20" i="4"/>
  <c r="IY20" i="4"/>
  <c r="IG20" i="4"/>
  <c r="X6" i="3" l="1"/>
  <c r="Y6" i="3" s="1"/>
  <c r="X3" i="3"/>
  <c r="Y3" i="3" s="1"/>
  <c r="X19" i="3"/>
  <c r="Y19" i="3" s="1"/>
  <c r="X11" i="3"/>
  <c r="Y11" i="3" s="1"/>
  <c r="X17" i="3"/>
  <c r="Y17" i="3" s="1"/>
  <c r="X9" i="3"/>
  <c r="Y9" i="3" s="1"/>
  <c r="X7" i="3"/>
  <c r="Y7" i="3" s="1"/>
  <c r="X18" i="3"/>
  <c r="Y18" i="3" s="1"/>
  <c r="X12" i="3"/>
  <c r="Y12" i="3" s="1"/>
  <c r="X10" i="3"/>
  <c r="Y10" i="3" s="1"/>
  <c r="X4" i="3"/>
  <c r="Y4" i="3" s="1"/>
  <c r="X16" i="3"/>
  <c r="Y16" i="3" s="1"/>
  <c r="X13" i="3"/>
  <c r="Y13" i="3" s="1"/>
  <c r="X8" i="3"/>
  <c r="Y8" i="3" s="1"/>
  <c r="X5" i="3"/>
  <c r="Y5" i="3" s="1"/>
  <c r="X15" i="3"/>
  <c r="Y15" i="3" s="1"/>
  <c r="X14" i="3"/>
  <c r="Y14" i="3" s="1"/>
  <c r="U3" i="3" l="1"/>
  <c r="V3" i="3" s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W19" i="3" l="1"/>
  <c r="W16" i="3"/>
  <c r="W13" i="3"/>
  <c r="W11" i="3"/>
  <c r="W8" i="3"/>
  <c r="W3" i="3"/>
  <c r="W5" i="3"/>
  <c r="W18" i="3"/>
  <c r="W10" i="3"/>
  <c r="W15" i="3"/>
  <c r="W14" i="3"/>
  <c r="W17" i="3"/>
  <c r="W9" i="3"/>
  <c r="W7" i="3"/>
  <c r="W12" i="3"/>
  <c r="W4" i="3"/>
  <c r="W6" i="3"/>
  <c r="V8" i="3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6" i="5"/>
  <c r="L4" i="5"/>
  <c r="M26" i="5"/>
  <c r="N26" i="5" s="1"/>
  <c r="O26" i="5" s="1"/>
  <c r="P26" i="5" s="1"/>
  <c r="T25" i="5"/>
  <c r="U25" i="5" s="1"/>
  <c r="M25" i="5"/>
  <c r="I25" i="5"/>
  <c r="L25" i="5" s="1"/>
  <c r="M24" i="5"/>
  <c r="N24" i="5" s="1"/>
  <c r="O24" i="5" s="1"/>
  <c r="P24" i="5" s="1"/>
  <c r="M23" i="5"/>
  <c r="N23" i="5" s="1"/>
  <c r="O23" i="5" s="1"/>
  <c r="P23" i="5" s="1"/>
  <c r="M22" i="5"/>
  <c r="N22" i="5" s="1"/>
  <c r="O22" i="5" s="1"/>
  <c r="P22" i="5" s="1"/>
  <c r="M21" i="5"/>
  <c r="N21" i="5" s="1"/>
  <c r="O21" i="5" s="1"/>
  <c r="P21" i="5" s="1"/>
  <c r="M20" i="5"/>
  <c r="N20" i="5" s="1"/>
  <c r="O20" i="5" s="1"/>
  <c r="P20" i="5" s="1"/>
  <c r="M19" i="5"/>
  <c r="N19" i="5" s="1"/>
  <c r="O19" i="5" s="1"/>
  <c r="P19" i="5" s="1"/>
  <c r="M18" i="5"/>
  <c r="N18" i="5" s="1"/>
  <c r="O18" i="5" s="1"/>
  <c r="P18" i="5" s="1"/>
  <c r="M17" i="5"/>
  <c r="N17" i="5" s="1"/>
  <c r="O17" i="5" s="1"/>
  <c r="P17" i="5" s="1"/>
  <c r="M16" i="5"/>
  <c r="N16" i="5" s="1"/>
  <c r="O16" i="5" s="1"/>
  <c r="P16" i="5" s="1"/>
  <c r="M15" i="5"/>
  <c r="N15" i="5" s="1"/>
  <c r="O15" i="5" s="1"/>
  <c r="P15" i="5" s="1"/>
  <c r="M14" i="5"/>
  <c r="N14" i="5" s="1"/>
  <c r="O14" i="5" s="1"/>
  <c r="P14" i="5" s="1"/>
  <c r="M13" i="5"/>
  <c r="N13" i="5" s="1"/>
  <c r="O13" i="5" s="1"/>
  <c r="P13" i="5" s="1"/>
  <c r="M12" i="5"/>
  <c r="N12" i="5" s="1"/>
  <c r="O12" i="5" s="1"/>
  <c r="P12" i="5" s="1"/>
  <c r="M11" i="5"/>
  <c r="N11" i="5" s="1"/>
  <c r="O11" i="5" s="1"/>
  <c r="P11" i="5" s="1"/>
  <c r="M10" i="5"/>
  <c r="N10" i="5" s="1"/>
  <c r="O10" i="5" s="1"/>
  <c r="P10" i="5" s="1"/>
  <c r="E9" i="5"/>
  <c r="M9" i="5" s="1"/>
  <c r="N9" i="5" s="1"/>
  <c r="O9" i="5" s="1"/>
  <c r="P9" i="5" s="1"/>
  <c r="M8" i="5"/>
  <c r="N8" i="5" s="1"/>
  <c r="O8" i="5" s="1"/>
  <c r="P8" i="5" s="1"/>
  <c r="M7" i="5"/>
  <c r="N7" i="5" s="1"/>
  <c r="O7" i="5" s="1"/>
  <c r="P7" i="5" s="1"/>
  <c r="M6" i="5"/>
  <c r="N6" i="5" s="1"/>
  <c r="O6" i="5" s="1"/>
  <c r="P6" i="5" s="1"/>
  <c r="M5" i="5"/>
  <c r="N5" i="5" s="1"/>
  <c r="O5" i="5" s="1"/>
  <c r="P5" i="5" s="1"/>
  <c r="M4" i="5"/>
  <c r="N4" i="5" s="1"/>
  <c r="O4" i="5" s="1"/>
  <c r="P4" i="5" s="1"/>
  <c r="Q3" i="5"/>
  <c r="Q25" i="5" s="1"/>
  <c r="N25" i="5" l="1"/>
  <c r="O25" i="5" s="1"/>
  <c r="P25" i="5" s="1"/>
  <c r="P27" i="5" s="1"/>
  <c r="P28" i="5" s="1"/>
  <c r="Q5" i="5"/>
  <c r="R5" i="5" s="1"/>
  <c r="Q7" i="5"/>
  <c r="R7" i="5" s="1"/>
  <c r="Q9" i="5"/>
  <c r="R9" i="5" s="1"/>
  <c r="Q10" i="5"/>
  <c r="R10" i="5" s="1"/>
  <c r="Q11" i="5"/>
  <c r="R11" i="5" s="1"/>
  <c r="Q12" i="5"/>
  <c r="R12" i="5" s="1"/>
  <c r="Q13" i="5"/>
  <c r="R13" i="5" s="1"/>
  <c r="Q14" i="5"/>
  <c r="R14" i="5" s="1"/>
  <c r="Q15" i="5"/>
  <c r="R15" i="5" s="1"/>
  <c r="Q16" i="5"/>
  <c r="R16" i="5" s="1"/>
  <c r="Q17" i="5"/>
  <c r="R17" i="5" s="1"/>
  <c r="Q18" i="5"/>
  <c r="R18" i="5" s="1"/>
  <c r="Q19" i="5"/>
  <c r="R19" i="5" s="1"/>
  <c r="Q20" i="5"/>
  <c r="R20" i="5" s="1"/>
  <c r="Q21" i="5"/>
  <c r="R21" i="5" s="1"/>
  <c r="Q22" i="5"/>
  <c r="R22" i="5" s="1"/>
  <c r="Q23" i="5"/>
  <c r="R23" i="5" s="1"/>
  <c r="Q24" i="5"/>
  <c r="R24" i="5" s="1"/>
  <c r="Q26" i="5"/>
  <c r="R26" i="5" s="1"/>
  <c r="Q4" i="5"/>
  <c r="R4" i="5" s="1"/>
  <c r="Q6" i="5"/>
  <c r="R6" i="5" s="1"/>
  <c r="Q8" i="5"/>
  <c r="R8" i="5" s="1"/>
  <c r="T4" i="5" l="1"/>
  <c r="U4" i="5" s="1"/>
  <c r="T22" i="5"/>
  <c r="U22" i="5" s="1"/>
  <c r="T18" i="5"/>
  <c r="U18" i="5" s="1"/>
  <c r="T14" i="5"/>
  <c r="U14" i="5" s="1"/>
  <c r="T10" i="5"/>
  <c r="U10" i="5" s="1"/>
  <c r="T26" i="5"/>
  <c r="U26" i="5" s="1"/>
  <c r="T21" i="5"/>
  <c r="U21" i="5" s="1"/>
  <c r="T17" i="5"/>
  <c r="U17" i="5" s="1"/>
  <c r="T13" i="5"/>
  <c r="U13" i="5" s="1"/>
  <c r="T9" i="5"/>
  <c r="U9" i="5" s="1"/>
  <c r="T8" i="5"/>
  <c r="U8" i="5" s="1"/>
  <c r="T24" i="5"/>
  <c r="U24" i="5" s="1"/>
  <c r="T20" i="5"/>
  <c r="U20" i="5" s="1"/>
  <c r="T16" i="5"/>
  <c r="U16" i="5" s="1"/>
  <c r="T12" i="5"/>
  <c r="U12" i="5"/>
  <c r="T7" i="5"/>
  <c r="U7" i="5" s="1"/>
  <c r="T6" i="5"/>
  <c r="U6" i="5"/>
  <c r="T23" i="5"/>
  <c r="U23" i="5" s="1"/>
  <c r="T19" i="5"/>
  <c r="U19" i="5" s="1"/>
  <c r="T15" i="5"/>
  <c r="U15" i="5" s="1"/>
  <c r="T11" i="5"/>
  <c r="U11" i="5" s="1"/>
  <c r="T5" i="5"/>
  <c r="U5" i="5" s="1"/>
  <c r="HL20" i="4" l="1"/>
  <c r="DJ18" i="4"/>
  <c r="D18" i="4" s="1"/>
  <c r="CX17" i="4"/>
  <c r="D17" i="4"/>
  <c r="BN16" i="4"/>
  <c r="D16" i="4" s="1"/>
  <c r="HJ15" i="4"/>
  <c r="GM15" i="4"/>
  <c r="FM15" i="4"/>
  <c r="EB15" i="4"/>
  <c r="DP15" i="4"/>
  <c r="ML13" i="4"/>
  <c r="ML14" i="4" s="1"/>
  <c r="MK13" i="4"/>
  <c r="MK14" i="4" s="1"/>
  <c r="MJ13" i="4"/>
  <c r="MJ14" i="4" s="1"/>
  <c r="MI13" i="4"/>
  <c r="MI14" i="4" s="1"/>
  <c r="MH13" i="4"/>
  <c r="MH14" i="4" s="1"/>
  <c r="MG13" i="4"/>
  <c r="MG14" i="4" s="1"/>
  <c r="MF13" i="4"/>
  <c r="MF14" i="4" s="1"/>
  <c r="ME13" i="4"/>
  <c r="ME14" i="4" s="1"/>
  <c r="MD13" i="4"/>
  <c r="MD14" i="4" s="1"/>
  <c r="MC13" i="4"/>
  <c r="MC14" i="4" s="1"/>
  <c r="MB13" i="4"/>
  <c r="MB14" i="4" s="1"/>
  <c r="MA13" i="4"/>
  <c r="MA14" i="4" s="1"/>
  <c r="LZ13" i="4"/>
  <c r="LZ14" i="4" s="1"/>
  <c r="LY13" i="4"/>
  <c r="LY14" i="4" s="1"/>
  <c r="LX13" i="4"/>
  <c r="LX14" i="4" s="1"/>
  <c r="LW13" i="4"/>
  <c r="LW14" i="4" s="1"/>
  <c r="LV13" i="4"/>
  <c r="LV14" i="4" s="1"/>
  <c r="LU13" i="4"/>
  <c r="LU14" i="4" s="1"/>
  <c r="LT13" i="4"/>
  <c r="LT14" i="4" s="1"/>
  <c r="LS13" i="4"/>
  <c r="LS14" i="4" s="1"/>
  <c r="LR13" i="4"/>
  <c r="LR14" i="4" s="1"/>
  <c r="LQ13" i="4"/>
  <c r="LQ14" i="4" s="1"/>
  <c r="LP13" i="4"/>
  <c r="LP14" i="4" s="1"/>
  <c r="LO13" i="4"/>
  <c r="LO14" i="4" s="1"/>
  <c r="LN13" i="4"/>
  <c r="LN14" i="4" s="1"/>
  <c r="LM13" i="4"/>
  <c r="LM14" i="4" s="1"/>
  <c r="LL13" i="4"/>
  <c r="LL14" i="4" s="1"/>
  <c r="LK13" i="4"/>
  <c r="LK14" i="4" s="1"/>
  <c r="LJ13" i="4"/>
  <c r="LJ14" i="4" s="1"/>
  <c r="LI13" i="4"/>
  <c r="LI14" i="4" s="1"/>
  <c r="LH13" i="4"/>
  <c r="LH14" i="4" s="1"/>
  <c r="LG13" i="4"/>
  <c r="LG14" i="4" s="1"/>
  <c r="LF13" i="4"/>
  <c r="LF14" i="4" s="1"/>
  <c r="LE13" i="4"/>
  <c r="LE14" i="4" s="1"/>
  <c r="LD13" i="4"/>
  <c r="LD14" i="4" s="1"/>
  <c r="LC13" i="4"/>
  <c r="LC14" i="4" s="1"/>
  <c r="LB13" i="4"/>
  <c r="LB14" i="4" s="1"/>
  <c r="LA13" i="4"/>
  <c r="LA14" i="4" s="1"/>
  <c r="KZ13" i="4"/>
  <c r="KZ14" i="4" s="1"/>
  <c r="KY13" i="4"/>
  <c r="KY14" i="4" s="1"/>
  <c r="KX13" i="4"/>
  <c r="KX14" i="4" s="1"/>
  <c r="KW13" i="4"/>
  <c r="KW14" i="4" s="1"/>
  <c r="KV13" i="4"/>
  <c r="KV14" i="4" s="1"/>
  <c r="KU13" i="4"/>
  <c r="KU14" i="4" s="1"/>
  <c r="KT13" i="4"/>
  <c r="KT14" i="4" s="1"/>
  <c r="KS13" i="4"/>
  <c r="KS14" i="4" s="1"/>
  <c r="KR13" i="4"/>
  <c r="KR14" i="4" s="1"/>
  <c r="KQ13" i="4"/>
  <c r="KQ14" i="4" s="1"/>
  <c r="KP13" i="4"/>
  <c r="KP14" i="4" s="1"/>
  <c r="KO13" i="4"/>
  <c r="KO14" i="4" s="1"/>
  <c r="KN13" i="4"/>
  <c r="KN14" i="4" s="1"/>
  <c r="KM13" i="4"/>
  <c r="KM14" i="4" s="1"/>
  <c r="KL13" i="4"/>
  <c r="KL14" i="4" s="1"/>
  <c r="KK13" i="4"/>
  <c r="KK14" i="4" s="1"/>
  <c r="KJ13" i="4"/>
  <c r="KJ14" i="4" s="1"/>
  <c r="KI13" i="4"/>
  <c r="KI14" i="4" s="1"/>
  <c r="KH13" i="4"/>
  <c r="KH14" i="4" s="1"/>
  <c r="KG13" i="4"/>
  <c r="KG14" i="4" s="1"/>
  <c r="KF13" i="4"/>
  <c r="KF14" i="4" s="1"/>
  <c r="KE13" i="4"/>
  <c r="KE14" i="4" s="1"/>
  <c r="KD13" i="4"/>
  <c r="KD14" i="4" s="1"/>
  <c r="KC13" i="4"/>
  <c r="KC14" i="4" s="1"/>
  <c r="KB13" i="4"/>
  <c r="KB14" i="4" s="1"/>
  <c r="KA13" i="4"/>
  <c r="KA14" i="4" s="1"/>
  <c r="JZ13" i="4"/>
  <c r="JZ14" i="4" s="1"/>
  <c r="JY13" i="4"/>
  <c r="JY14" i="4" s="1"/>
  <c r="JX13" i="4"/>
  <c r="JX14" i="4" s="1"/>
  <c r="JW13" i="4"/>
  <c r="JW14" i="4" s="1"/>
  <c r="JV13" i="4"/>
  <c r="JV14" i="4" s="1"/>
  <c r="JU13" i="4"/>
  <c r="JU14" i="4" s="1"/>
  <c r="JT13" i="4"/>
  <c r="JT14" i="4" s="1"/>
  <c r="JS13" i="4"/>
  <c r="JS14" i="4" s="1"/>
  <c r="JR13" i="4"/>
  <c r="JR14" i="4" s="1"/>
  <c r="JQ13" i="4"/>
  <c r="JQ14" i="4" s="1"/>
  <c r="JP13" i="4"/>
  <c r="JP14" i="4" s="1"/>
  <c r="JO13" i="4"/>
  <c r="JO14" i="4" s="1"/>
  <c r="HU13" i="4"/>
  <c r="HU14" i="4" s="1"/>
  <c r="HT13" i="4"/>
  <c r="HS13" i="4"/>
  <c r="HR13" i="4"/>
  <c r="HQ13" i="4"/>
  <c r="HP13" i="4"/>
  <c r="HO13" i="4"/>
  <c r="HN13" i="4"/>
  <c r="HM13" i="4"/>
  <c r="HL13" i="4"/>
  <c r="HK13" i="4"/>
  <c r="HJ13" i="4"/>
  <c r="HI13" i="4"/>
  <c r="HH13" i="4"/>
  <c r="HG13" i="4"/>
  <c r="HF13" i="4"/>
  <c r="HE13" i="4"/>
  <c r="HD13" i="4"/>
  <c r="HC13" i="4"/>
  <c r="GZ13" i="4"/>
  <c r="GS13" i="4"/>
  <c r="GL13" i="4"/>
  <c r="GE13" i="4"/>
  <c r="FX13" i="4"/>
  <c r="FQ13" i="4"/>
  <c r="FJ13" i="4"/>
  <c r="EO13" i="4"/>
  <c r="DF13" i="4"/>
  <c r="DF14" i="4" s="1"/>
  <c r="DB13" i="4"/>
  <c r="DB14" i="4" s="1"/>
  <c r="DA13" i="4"/>
  <c r="DA14" i="4" s="1"/>
  <c r="CY13" i="4"/>
  <c r="CY14" i="4" s="1"/>
  <c r="CS13" i="4"/>
  <c r="CS14" i="4" s="1"/>
  <c r="CR13" i="4"/>
  <c r="CR14" i="4" s="1"/>
  <c r="CQ13" i="4"/>
  <c r="CQ14" i="4" s="1"/>
  <c r="CP13" i="4"/>
  <c r="CP14" i="4" s="1"/>
  <c r="CO13" i="4"/>
  <c r="CO14" i="4" s="1"/>
  <c r="CN13" i="4"/>
  <c r="CN14" i="4" s="1"/>
  <c r="CM13" i="4"/>
  <c r="CM14" i="4" s="1"/>
  <c r="CL13" i="4"/>
  <c r="CL14" i="4" s="1"/>
  <c r="CK13" i="4"/>
  <c r="CK14" i="4" s="1"/>
  <c r="CJ13" i="4"/>
  <c r="CJ14" i="4" s="1"/>
  <c r="CI13" i="4"/>
  <c r="CI14" i="4" s="1"/>
  <c r="CH13" i="4"/>
  <c r="CH14" i="4" s="1"/>
  <c r="CG13" i="4"/>
  <c r="CG14" i="4" s="1"/>
  <c r="CF13" i="4"/>
  <c r="CF14" i="4" s="1"/>
  <c r="CD13" i="4"/>
  <c r="CD14" i="4" s="1"/>
  <c r="BW13" i="4"/>
  <c r="BW14" i="4" s="1"/>
  <c r="BP13" i="4"/>
  <c r="BP14" i="4" s="1"/>
  <c r="BI13" i="4"/>
  <c r="BI14" i="4" s="1"/>
  <c r="BB13" i="4"/>
  <c r="BB14" i="4" s="1"/>
  <c r="AW13" i="4"/>
  <c r="AW14" i="4" s="1"/>
  <c r="AV13" i="4"/>
  <c r="AV14" i="4" s="1"/>
  <c r="AU13" i="4"/>
  <c r="AU14" i="4" s="1"/>
  <c r="AT13" i="4"/>
  <c r="AT14" i="4" s="1"/>
  <c r="AS13" i="4"/>
  <c r="AS14" i="4" s="1"/>
  <c r="AR13" i="4"/>
  <c r="AR14" i="4" s="1"/>
  <c r="AQ13" i="4"/>
  <c r="AQ14" i="4" s="1"/>
  <c r="AP13" i="4"/>
  <c r="AP14" i="4" s="1"/>
  <c r="AO13" i="4"/>
  <c r="AO14" i="4" s="1"/>
  <c r="AN13" i="4"/>
  <c r="AN14" i="4" s="1"/>
  <c r="AM13" i="4"/>
  <c r="AM14" i="4" s="1"/>
  <c r="AL13" i="4"/>
  <c r="AL14" i="4" s="1"/>
  <c r="AK13" i="4"/>
  <c r="AK14" i="4" s="1"/>
  <c r="AJ13" i="4"/>
  <c r="AJ14" i="4" s="1"/>
  <c r="AI13" i="4"/>
  <c r="AI14" i="4" s="1"/>
  <c r="AH13" i="4"/>
  <c r="AH14" i="4" s="1"/>
  <c r="AG13" i="4"/>
  <c r="AG14" i="4" s="1"/>
  <c r="AF13" i="4"/>
  <c r="AF14" i="4" s="1"/>
  <c r="AE13" i="4"/>
  <c r="AE14" i="4" s="1"/>
  <c r="AD13" i="4"/>
  <c r="AD14" i="4" s="1"/>
  <c r="AC13" i="4"/>
  <c r="AC14" i="4" s="1"/>
  <c r="AB13" i="4"/>
  <c r="AB14" i="4" s="1"/>
  <c r="AA13" i="4"/>
  <c r="AA14" i="4" s="1"/>
  <c r="Z13" i="4"/>
  <c r="Z14" i="4" s="1"/>
  <c r="Y13" i="4"/>
  <c r="Y14" i="4" s="1"/>
  <c r="X13" i="4"/>
  <c r="X14" i="4" s="1"/>
  <c r="W13" i="4"/>
  <c r="W14" i="4" s="1"/>
  <c r="V13" i="4"/>
  <c r="V14" i="4" s="1"/>
  <c r="U13" i="4"/>
  <c r="U14" i="4" s="1"/>
  <c r="T13" i="4"/>
  <c r="T14" i="4" s="1"/>
  <c r="S13" i="4"/>
  <c r="S14" i="4" s="1"/>
  <c r="R13" i="4"/>
  <c r="R14" i="4" s="1"/>
  <c r="Q13" i="4"/>
  <c r="Q14" i="4" s="1"/>
  <c r="P13" i="4"/>
  <c r="P14" i="4" s="1"/>
  <c r="O13" i="4"/>
  <c r="O14" i="4" s="1"/>
  <c r="N13" i="4"/>
  <c r="N14" i="4" s="1"/>
  <c r="M13" i="4"/>
  <c r="M14" i="4" s="1"/>
  <c r="L13" i="4"/>
  <c r="L14" i="4" s="1"/>
  <c r="K13" i="4"/>
  <c r="K14" i="4" s="1"/>
  <c r="J13" i="4"/>
  <c r="J14" i="4" s="1"/>
  <c r="I13" i="4"/>
  <c r="I14" i="4" s="1"/>
  <c r="H13" i="4"/>
  <c r="H14" i="4" s="1"/>
  <c r="G13" i="4"/>
  <c r="G14" i="4" s="1"/>
  <c r="F13" i="4"/>
  <c r="F14" i="4" s="1"/>
  <c r="HB12" i="4"/>
  <c r="HB13" i="4" s="1"/>
  <c r="HA12" i="4"/>
  <c r="GY12" i="4"/>
  <c r="GY11" i="4" s="1"/>
  <c r="GY9" i="4" s="1"/>
  <c r="GX12" i="4"/>
  <c r="GX13" i="4" s="1"/>
  <c r="GW12" i="4"/>
  <c r="GW13" i="4" s="1"/>
  <c r="GV12" i="4"/>
  <c r="GU12" i="4"/>
  <c r="GT12" i="4"/>
  <c r="GT13" i="4" s="1"/>
  <c r="GR12" i="4"/>
  <c r="GR13" i="4" s="1"/>
  <c r="GQ12" i="4"/>
  <c r="GP12" i="4"/>
  <c r="GP13" i="4" s="1"/>
  <c r="GO12" i="4"/>
  <c r="GO13" i="4" s="1"/>
  <c r="GN12" i="4"/>
  <c r="GN13" i="4" s="1"/>
  <c r="GM12" i="4"/>
  <c r="GK12" i="4"/>
  <c r="GJ12" i="4"/>
  <c r="GJ13" i="4" s="1"/>
  <c r="GI12" i="4"/>
  <c r="GI13" i="4" s="1"/>
  <c r="GH12" i="4"/>
  <c r="GG12" i="4"/>
  <c r="GF12" i="4"/>
  <c r="GF13" i="4" s="1"/>
  <c r="GD12" i="4"/>
  <c r="GD13" i="4" s="1"/>
  <c r="GC12" i="4"/>
  <c r="GB12" i="4"/>
  <c r="GA12" i="4"/>
  <c r="GA13" i="4" s="1"/>
  <c r="FZ12" i="4"/>
  <c r="FZ13" i="4" s="1"/>
  <c r="FY12" i="4"/>
  <c r="FW12" i="4"/>
  <c r="FV12" i="4"/>
  <c r="FV13" i="4" s="1"/>
  <c r="FU12" i="4"/>
  <c r="FU13" i="4" s="1"/>
  <c r="FT12" i="4"/>
  <c r="FS12" i="4"/>
  <c r="FR12" i="4"/>
  <c r="FR13" i="4" s="1"/>
  <c r="FP12" i="4"/>
  <c r="FP13" i="4" s="1"/>
  <c r="FO12" i="4"/>
  <c r="FN12" i="4"/>
  <c r="FN13" i="4" s="1"/>
  <c r="FM12" i="4"/>
  <c r="FM13" i="4" s="1"/>
  <c r="FL12" i="4"/>
  <c r="FL13" i="4" s="1"/>
  <c r="FK12" i="4"/>
  <c r="FI12" i="4"/>
  <c r="FH12" i="4"/>
  <c r="FH13" i="4" s="1"/>
  <c r="FG12" i="4"/>
  <c r="FG13" i="4" s="1"/>
  <c r="FF12" i="4"/>
  <c r="FE12" i="4"/>
  <c r="FD12" i="4"/>
  <c r="FD13" i="4" s="1"/>
  <c r="FC12" i="4"/>
  <c r="FC13" i="4" s="1"/>
  <c r="FB12" i="4"/>
  <c r="FB13" i="4" s="1"/>
  <c r="FA12" i="4"/>
  <c r="EZ12" i="4"/>
  <c r="EZ13" i="4" s="1"/>
  <c r="EY12" i="4"/>
  <c r="EY13" i="4" s="1"/>
  <c r="EX12" i="4"/>
  <c r="EW12" i="4"/>
  <c r="EV12" i="4"/>
  <c r="EV13" i="4" s="1"/>
  <c r="EU12" i="4"/>
  <c r="EU13" i="4" s="1"/>
  <c r="ET12" i="4"/>
  <c r="ES12" i="4"/>
  <c r="ER12" i="4"/>
  <c r="ER13" i="4" s="1"/>
  <c r="EQ12" i="4"/>
  <c r="EQ13" i="4" s="1"/>
  <c r="EP12" i="4"/>
  <c r="EN12" i="4"/>
  <c r="EM12" i="4"/>
  <c r="EM13" i="4" s="1"/>
  <c r="EL12" i="4"/>
  <c r="EL13" i="4" s="1"/>
  <c r="EK12" i="4"/>
  <c r="EJ12" i="4"/>
  <c r="EI12" i="4"/>
  <c r="EI13" i="4" s="1"/>
  <c r="EH12" i="4"/>
  <c r="EH13" i="4" s="1"/>
  <c r="EG12" i="4"/>
  <c r="EG13" i="4" s="1"/>
  <c r="EF12" i="4"/>
  <c r="EE12" i="4"/>
  <c r="EE13" i="4" s="1"/>
  <c r="ED12" i="4"/>
  <c r="ED13" i="4" s="1"/>
  <c r="EC12" i="4"/>
  <c r="EB12" i="4"/>
  <c r="EB13" i="4" s="1"/>
  <c r="EA12" i="4"/>
  <c r="EA13" i="4" s="1"/>
  <c r="DZ12" i="4"/>
  <c r="DZ13" i="4" s="1"/>
  <c r="DY12" i="4"/>
  <c r="DX12" i="4"/>
  <c r="DX13" i="4" s="1"/>
  <c r="DW12" i="4"/>
  <c r="DW13" i="4" s="1"/>
  <c r="DV12" i="4"/>
  <c r="DV13" i="4" s="1"/>
  <c r="DU12" i="4"/>
  <c r="DT12" i="4"/>
  <c r="DT13" i="4" s="1"/>
  <c r="DS12" i="4"/>
  <c r="DS13" i="4" s="1"/>
  <c r="DR12" i="4"/>
  <c r="DR13" i="4" s="1"/>
  <c r="DQ12" i="4"/>
  <c r="DP12" i="4"/>
  <c r="DP11" i="4" s="1"/>
  <c r="DP9" i="4" s="1"/>
  <c r="DO12" i="4"/>
  <c r="DO13" i="4" s="1"/>
  <c r="DN12" i="4"/>
  <c r="DN13" i="4" s="1"/>
  <c r="DM12" i="4"/>
  <c r="DL12" i="4"/>
  <c r="DL13" i="4" s="1"/>
  <c r="DK12" i="4"/>
  <c r="DK13" i="4" s="1"/>
  <c r="DJ12" i="4"/>
  <c r="DJ13" i="4" s="1"/>
  <c r="DI12" i="4"/>
  <c r="DH12" i="4"/>
  <c r="DH13" i="4" s="1"/>
  <c r="DH14" i="4" s="1"/>
  <c r="DG12" i="4"/>
  <c r="DG13" i="4" s="1"/>
  <c r="DG14" i="4" s="1"/>
  <c r="DE12" i="4"/>
  <c r="DE13" i="4" s="1"/>
  <c r="DE14" i="4" s="1"/>
  <c r="DD12" i="4"/>
  <c r="DD13" i="4" s="1"/>
  <c r="DD14" i="4" s="1"/>
  <c r="DC12" i="4"/>
  <c r="CZ12" i="4"/>
  <c r="CZ13" i="4" s="1"/>
  <c r="CZ14" i="4" s="1"/>
  <c r="CX12" i="4"/>
  <c r="CX13" i="4" s="1"/>
  <c r="CX14" i="4" s="1"/>
  <c r="CW12" i="4"/>
  <c r="CV12" i="4"/>
  <c r="CV13" i="4" s="1"/>
  <c r="CV14" i="4" s="1"/>
  <c r="CU12" i="4"/>
  <c r="CU13" i="4" s="1"/>
  <c r="CU14" i="4" s="1"/>
  <c r="CT12" i="4"/>
  <c r="CT13" i="4" s="1"/>
  <c r="CT14" i="4" s="1"/>
  <c r="CE12" i="4"/>
  <c r="CE13" i="4" s="1"/>
  <c r="CE14" i="4" s="1"/>
  <c r="CC12" i="4"/>
  <c r="CB12" i="4"/>
  <c r="CB13" i="4" s="1"/>
  <c r="CB14" i="4" s="1"/>
  <c r="CA12" i="4"/>
  <c r="CA13" i="4" s="1"/>
  <c r="CA14" i="4" s="1"/>
  <c r="BZ12" i="4"/>
  <c r="BZ13" i="4" s="1"/>
  <c r="BZ14" i="4" s="1"/>
  <c r="BY12" i="4"/>
  <c r="BX12" i="4"/>
  <c r="BX13" i="4" s="1"/>
  <c r="BX14" i="4" s="1"/>
  <c r="BV12" i="4"/>
  <c r="BV13" i="4" s="1"/>
  <c r="BV14" i="4" s="1"/>
  <c r="BU12" i="4"/>
  <c r="BU13" i="4" s="1"/>
  <c r="BU14" i="4" s="1"/>
  <c r="BT12" i="4"/>
  <c r="BT13" i="4" s="1"/>
  <c r="BT14" i="4" s="1"/>
  <c r="BS12" i="4"/>
  <c r="BS13" i="4" s="1"/>
  <c r="BS14" i="4" s="1"/>
  <c r="BR12" i="4"/>
  <c r="BR13" i="4" s="1"/>
  <c r="BR14" i="4" s="1"/>
  <c r="BQ12" i="4"/>
  <c r="BQ13" i="4" s="1"/>
  <c r="BQ14" i="4" s="1"/>
  <c r="BO12" i="4"/>
  <c r="BN12" i="4"/>
  <c r="BN13" i="4" s="1"/>
  <c r="BN14" i="4" s="1"/>
  <c r="BM12" i="4"/>
  <c r="BM13" i="4" s="1"/>
  <c r="BM14" i="4" s="1"/>
  <c r="BL12" i="4"/>
  <c r="BL13" i="4" s="1"/>
  <c r="BL14" i="4" s="1"/>
  <c r="BK12" i="4"/>
  <c r="BJ12" i="4"/>
  <c r="BJ13" i="4" s="1"/>
  <c r="BJ14" i="4" s="1"/>
  <c r="BH12" i="4"/>
  <c r="BH13" i="4" s="1"/>
  <c r="BH14" i="4" s="1"/>
  <c r="BG12" i="4"/>
  <c r="BG13" i="4" s="1"/>
  <c r="BG14" i="4" s="1"/>
  <c r="BF12" i="4"/>
  <c r="BF13" i="4" s="1"/>
  <c r="BF14" i="4" s="1"/>
  <c r="BE12" i="4"/>
  <c r="BE13" i="4" s="1"/>
  <c r="BE14" i="4" s="1"/>
  <c r="BD12" i="4"/>
  <c r="BD13" i="4" s="1"/>
  <c r="BD14" i="4" s="1"/>
  <c r="BC12" i="4"/>
  <c r="BC13" i="4" s="1"/>
  <c r="BC14" i="4" s="1"/>
  <c r="BA12" i="4"/>
  <c r="AZ12" i="4"/>
  <c r="AZ13" i="4" s="1"/>
  <c r="AZ14" i="4" s="1"/>
  <c r="AY12" i="4"/>
  <c r="AY13" i="4" s="1"/>
  <c r="AY14" i="4" s="1"/>
  <c r="AX12" i="4"/>
  <c r="AX13" i="4" s="1"/>
  <c r="AX14" i="4" s="1"/>
  <c r="ML11" i="4"/>
  <c r="ML9" i="4" s="1"/>
  <c r="MK11" i="4"/>
  <c r="MK9" i="4" s="1"/>
  <c r="MJ11" i="4"/>
  <c r="MJ9" i="4" s="1"/>
  <c r="MI11" i="4"/>
  <c r="MI9" i="4" s="1"/>
  <c r="MH11" i="4"/>
  <c r="MG11" i="4"/>
  <c r="MG9" i="4" s="1"/>
  <c r="MF11" i="4"/>
  <c r="MF9" i="4" s="1"/>
  <c r="ME11" i="4"/>
  <c r="ME9" i="4" s="1"/>
  <c r="MD11" i="4"/>
  <c r="MC11" i="4"/>
  <c r="MB11" i="4"/>
  <c r="MA11" i="4"/>
  <c r="MA9" i="4" s="1"/>
  <c r="LZ11" i="4"/>
  <c r="LZ9" i="4" s="1"/>
  <c r="LY11" i="4"/>
  <c r="LY9" i="4" s="1"/>
  <c r="LX11" i="4"/>
  <c r="LX9" i="4" s="1"/>
  <c r="LW11" i="4"/>
  <c r="LW9" i="4" s="1"/>
  <c r="LV11" i="4"/>
  <c r="LV9" i="4" s="1"/>
  <c r="LU11" i="4"/>
  <c r="LU9" i="4" s="1"/>
  <c r="LT11" i="4"/>
  <c r="LT9" i="4" s="1"/>
  <c r="LS11" i="4"/>
  <c r="LS9" i="4" s="1"/>
  <c r="LR11" i="4"/>
  <c r="LR9" i="4" s="1"/>
  <c r="LQ11" i="4"/>
  <c r="LQ9" i="4" s="1"/>
  <c r="LP11" i="4"/>
  <c r="LO11" i="4"/>
  <c r="LO9" i="4" s="1"/>
  <c r="LN11" i="4"/>
  <c r="LN9" i="4" s="1"/>
  <c r="LM11" i="4"/>
  <c r="LL11" i="4"/>
  <c r="LL9" i="4" s="1"/>
  <c r="LK11" i="4"/>
  <c r="LK9" i="4" s="1"/>
  <c r="LJ11" i="4"/>
  <c r="LJ9" i="4" s="1"/>
  <c r="LI11" i="4"/>
  <c r="LI9" i="4" s="1"/>
  <c r="LH11" i="4"/>
  <c r="LG11" i="4"/>
  <c r="LG9" i="4" s="1"/>
  <c r="LF11" i="4"/>
  <c r="LF9" i="4" s="1"/>
  <c r="LE11" i="4"/>
  <c r="LE9" i="4" s="1"/>
  <c r="LD11" i="4"/>
  <c r="LD9" i="4" s="1"/>
  <c r="LC11" i="4"/>
  <c r="LC9" i="4" s="1"/>
  <c r="LB11" i="4"/>
  <c r="LA11" i="4"/>
  <c r="LA9" i="4" s="1"/>
  <c r="KZ11" i="4"/>
  <c r="KZ9" i="4" s="1"/>
  <c r="KY11" i="4"/>
  <c r="KY9" i="4" s="1"/>
  <c r="KX11" i="4"/>
  <c r="KW11" i="4"/>
  <c r="KV11" i="4"/>
  <c r="KV9" i="4" s="1"/>
  <c r="KU11" i="4"/>
  <c r="KU9" i="4" s="1"/>
  <c r="KT11" i="4"/>
  <c r="KT9" i="4" s="1"/>
  <c r="KS11" i="4"/>
  <c r="KS9" i="4" s="1"/>
  <c r="KR11" i="4"/>
  <c r="KR9" i="4" s="1"/>
  <c r="KQ11" i="4"/>
  <c r="KQ9" i="4" s="1"/>
  <c r="KP11" i="4"/>
  <c r="KP9" i="4" s="1"/>
  <c r="KO11" i="4"/>
  <c r="KO9" i="4" s="1"/>
  <c r="KN11" i="4"/>
  <c r="KM11" i="4"/>
  <c r="KM9" i="4" s="1"/>
  <c r="KL11" i="4"/>
  <c r="KL9" i="4" s="1"/>
  <c r="KK11" i="4"/>
  <c r="KK9" i="4" s="1"/>
  <c r="KJ11" i="4"/>
  <c r="KJ9" i="4" s="1"/>
  <c r="KI11" i="4"/>
  <c r="KI9" i="4" s="1"/>
  <c r="KH11" i="4"/>
  <c r="KH9" i="4" s="1"/>
  <c r="KG11" i="4"/>
  <c r="KF11" i="4"/>
  <c r="KF9" i="4" s="1"/>
  <c r="KE11" i="4"/>
  <c r="KE9" i="4" s="1"/>
  <c r="KD11" i="4"/>
  <c r="KD9" i="4" s="1"/>
  <c r="KC11" i="4"/>
  <c r="KC9" i="4" s="1"/>
  <c r="KB11" i="4"/>
  <c r="KB9" i="4" s="1"/>
  <c r="KA11" i="4"/>
  <c r="KA9" i="4" s="1"/>
  <c r="JZ11" i="4"/>
  <c r="JZ9" i="4" s="1"/>
  <c r="JY11" i="4"/>
  <c r="JY9" i="4" s="1"/>
  <c r="JX11" i="4"/>
  <c r="JX9" i="4" s="1"/>
  <c r="JW11" i="4"/>
  <c r="JW9" i="4" s="1"/>
  <c r="JV11" i="4"/>
  <c r="JU11" i="4"/>
  <c r="JU9" i="4" s="1"/>
  <c r="JT11" i="4"/>
  <c r="JT9" i="4" s="1"/>
  <c r="JS11" i="4"/>
  <c r="JS9" i="4" s="1"/>
  <c r="JR11" i="4"/>
  <c r="JQ11" i="4"/>
  <c r="JP11" i="4"/>
  <c r="JO11" i="4"/>
  <c r="JO9" i="4" s="1"/>
  <c r="HU11" i="4"/>
  <c r="HU9" i="4" s="1"/>
  <c r="HT11" i="4"/>
  <c r="HT9" i="4" s="1"/>
  <c r="HS11" i="4"/>
  <c r="HS9" i="4" s="1"/>
  <c r="HR11" i="4"/>
  <c r="HQ11" i="4"/>
  <c r="HQ9" i="4" s="1"/>
  <c r="HP11" i="4"/>
  <c r="HP9" i="4" s="1"/>
  <c r="HO11" i="4"/>
  <c r="HO9" i="4" s="1"/>
  <c r="HN11" i="4"/>
  <c r="HM11" i="4"/>
  <c r="HM9" i="4" s="1"/>
  <c r="HL11" i="4"/>
  <c r="HL9" i="4" s="1"/>
  <c r="HK11" i="4"/>
  <c r="HK9" i="4" s="1"/>
  <c r="HJ11" i="4"/>
  <c r="HI11" i="4"/>
  <c r="HI9" i="4" s="1"/>
  <c r="HH11" i="4"/>
  <c r="HG11" i="4"/>
  <c r="HG9" i="4" s="1"/>
  <c r="HF11" i="4"/>
  <c r="HE11" i="4"/>
  <c r="HE9" i="4" s="1"/>
  <c r="HD11" i="4"/>
  <c r="HD9" i="4" s="1"/>
  <c r="HC11" i="4"/>
  <c r="HC9" i="4" s="1"/>
  <c r="GZ11" i="4"/>
  <c r="GT11" i="4"/>
  <c r="GT9" i="4" s="1"/>
  <c r="GS11" i="4"/>
  <c r="GL11" i="4"/>
  <c r="GL9" i="4" s="1"/>
  <c r="GE11" i="4"/>
  <c r="GE9" i="4" s="1"/>
  <c r="GA11" i="4"/>
  <c r="FX11" i="4"/>
  <c r="FQ11" i="4"/>
  <c r="FQ9" i="4" s="1"/>
  <c r="FN11" i="4"/>
  <c r="FN9" i="4" s="1"/>
  <c r="FJ11" i="4"/>
  <c r="FJ9" i="4" s="1"/>
  <c r="FH11" i="4"/>
  <c r="FH9" i="4" s="1"/>
  <c r="FI6" i="4" s="1"/>
  <c r="FG11" i="4"/>
  <c r="FG9" i="4" s="1"/>
  <c r="FB11" i="4"/>
  <c r="FB9" i="4" s="1"/>
  <c r="EO11" i="4"/>
  <c r="EO9" i="4" s="1"/>
  <c r="EI11" i="4"/>
  <c r="EG11" i="4"/>
  <c r="EG9" i="4" s="1"/>
  <c r="DT11" i="4"/>
  <c r="DT9" i="4" s="1"/>
  <c r="DF11" i="4"/>
  <c r="DF9" i="4" s="1"/>
  <c r="DD11" i="4"/>
  <c r="DD9" i="4" s="1"/>
  <c r="DB11" i="4"/>
  <c r="DA11" i="4"/>
  <c r="DA9" i="4" s="1"/>
  <c r="CY11" i="4"/>
  <c r="CY9" i="4" s="1"/>
  <c r="CV11" i="4"/>
  <c r="CV9" i="4" s="1"/>
  <c r="CU11" i="4"/>
  <c r="CU9" i="4" s="1"/>
  <c r="CS11" i="4"/>
  <c r="CS9" i="4" s="1"/>
  <c r="CR11" i="4"/>
  <c r="CR9" i="4" s="1"/>
  <c r="CQ11" i="4"/>
  <c r="CQ9" i="4" s="1"/>
  <c r="CP11" i="4"/>
  <c r="CP9" i="4" s="1"/>
  <c r="CO11" i="4"/>
  <c r="CO9" i="4" s="1"/>
  <c r="CN11" i="4"/>
  <c r="CN9" i="4" s="1"/>
  <c r="CM11" i="4"/>
  <c r="CM9" i="4" s="1"/>
  <c r="CL11" i="4"/>
  <c r="CK11" i="4"/>
  <c r="CK9" i="4" s="1"/>
  <c r="CJ11" i="4"/>
  <c r="CJ9" i="4" s="1"/>
  <c r="CI11" i="4"/>
  <c r="CI9" i="4" s="1"/>
  <c r="CH11" i="4"/>
  <c r="CH9" i="4" s="1"/>
  <c r="CG11" i="4"/>
  <c r="CG9" i="4" s="1"/>
  <c r="CF11" i="4"/>
  <c r="CF9" i="4" s="1"/>
  <c r="CE11" i="4"/>
  <c r="CE9" i="4" s="1"/>
  <c r="CD11" i="4"/>
  <c r="CD9" i="4" s="1"/>
  <c r="CA11" i="4"/>
  <c r="CA9" i="4" s="1"/>
  <c r="BZ11" i="4"/>
  <c r="BZ9" i="4" s="1"/>
  <c r="BX11" i="4"/>
  <c r="BX9" i="4" s="1"/>
  <c r="BW11" i="4"/>
  <c r="BV11" i="4"/>
  <c r="BV9" i="4" s="1"/>
  <c r="BU11" i="4"/>
  <c r="BU9" i="4" s="1"/>
  <c r="BT11" i="4"/>
  <c r="BT9" i="4" s="1"/>
  <c r="BQ11" i="4"/>
  <c r="BQ9" i="4" s="1"/>
  <c r="BP11" i="4"/>
  <c r="BL11" i="4"/>
  <c r="BL9" i="4" s="1"/>
  <c r="BJ11" i="4"/>
  <c r="BJ9" i="4" s="1"/>
  <c r="BI11" i="4"/>
  <c r="BG11" i="4"/>
  <c r="BG9" i="4" s="1"/>
  <c r="BF11" i="4"/>
  <c r="BF9" i="4" s="1"/>
  <c r="BC11" i="4"/>
  <c r="BC9" i="4" s="1"/>
  <c r="BB11" i="4"/>
  <c r="AY11" i="4"/>
  <c r="AY9" i="4" s="1"/>
  <c r="AX11" i="4"/>
  <c r="AX9" i="4" s="1"/>
  <c r="AW11" i="4"/>
  <c r="AW9" i="4" s="1"/>
  <c r="AV11" i="4"/>
  <c r="AV9" i="4" s="1"/>
  <c r="AU11" i="4"/>
  <c r="AU9" i="4" s="1"/>
  <c r="AT11" i="4"/>
  <c r="AT9" i="4" s="1"/>
  <c r="AS11" i="4"/>
  <c r="AS9" i="4" s="1"/>
  <c r="AR11" i="4"/>
  <c r="AR9" i="4" s="1"/>
  <c r="AQ11" i="4"/>
  <c r="AQ9" i="4" s="1"/>
  <c r="AP11" i="4"/>
  <c r="AP9" i="4" s="1"/>
  <c r="AO11" i="4"/>
  <c r="AO9" i="4" s="1"/>
  <c r="AN11" i="4"/>
  <c r="AN9" i="4" s="1"/>
  <c r="AM11" i="4"/>
  <c r="AM9" i="4" s="1"/>
  <c r="AL11" i="4"/>
  <c r="AL9" i="4" s="1"/>
  <c r="AK11" i="4"/>
  <c r="AK9" i="4" s="1"/>
  <c r="AJ11" i="4"/>
  <c r="AJ9" i="4" s="1"/>
  <c r="AI11" i="4"/>
  <c r="AH11" i="4"/>
  <c r="AH9" i="4" s="1"/>
  <c r="AG11" i="4"/>
  <c r="AG9" i="4" s="1"/>
  <c r="AF11" i="4"/>
  <c r="AF9" i="4" s="1"/>
  <c r="AE11" i="4"/>
  <c r="AE9" i="4" s="1"/>
  <c r="AD11" i="4"/>
  <c r="AD9" i="4" s="1"/>
  <c r="AC11" i="4"/>
  <c r="AC9" i="4" s="1"/>
  <c r="AB11" i="4"/>
  <c r="AB9" i="4" s="1"/>
  <c r="AA11" i="4"/>
  <c r="AA9" i="4" s="1"/>
  <c r="Z11" i="4"/>
  <c r="Y11" i="4"/>
  <c r="Y9" i="4" s="1"/>
  <c r="X11" i="4"/>
  <c r="X9" i="4" s="1"/>
  <c r="W11" i="4"/>
  <c r="W9" i="4" s="1"/>
  <c r="V11" i="4"/>
  <c r="V9" i="4" s="1"/>
  <c r="U11" i="4"/>
  <c r="U9" i="4" s="1"/>
  <c r="T11" i="4"/>
  <c r="T9" i="4" s="1"/>
  <c r="S11" i="4"/>
  <c r="S9" i="4" s="1"/>
  <c r="R11" i="4"/>
  <c r="R9" i="4" s="1"/>
  <c r="Q11" i="4"/>
  <c r="P11" i="4"/>
  <c r="P9" i="4" s="1"/>
  <c r="O11" i="4"/>
  <c r="O9" i="4" s="1"/>
  <c r="N11" i="4"/>
  <c r="N9" i="4" s="1"/>
  <c r="M11" i="4"/>
  <c r="M9" i="4" s="1"/>
  <c r="MH9" i="4"/>
  <c r="MD9" i="4"/>
  <c r="MC9" i="4"/>
  <c r="MB9" i="4"/>
  <c r="LP9" i="4"/>
  <c r="LM9" i="4"/>
  <c r="LH9" i="4"/>
  <c r="LB9" i="4"/>
  <c r="KX9" i="4"/>
  <c r="KW9" i="4"/>
  <c r="KN9" i="4"/>
  <c r="KG9" i="4"/>
  <c r="JV9" i="4"/>
  <c r="JR9" i="4"/>
  <c r="JQ9" i="4"/>
  <c r="JP9" i="4"/>
  <c r="HR9" i="4"/>
  <c r="HN9" i="4"/>
  <c r="HJ9" i="4"/>
  <c r="HH9" i="4"/>
  <c r="HF9" i="4"/>
  <c r="GZ9" i="4"/>
  <c r="GS9" i="4"/>
  <c r="GA9" i="4"/>
  <c r="FX9" i="4"/>
  <c r="EI9" i="4"/>
  <c r="DB9" i="4"/>
  <c r="CL9" i="4"/>
  <c r="BW9" i="4"/>
  <c r="BP9" i="4"/>
  <c r="BI9" i="4"/>
  <c r="BB9" i="4"/>
  <c r="AI9" i="4"/>
  <c r="Z9" i="4"/>
  <c r="Q9" i="4"/>
  <c r="L9" i="4"/>
  <c r="K9" i="4"/>
  <c r="J9" i="4"/>
  <c r="I9" i="4"/>
  <c r="H9" i="4"/>
  <c r="G9" i="4"/>
  <c r="F9" i="4"/>
  <c r="G6" i="4" s="1"/>
  <c r="ML7" i="4"/>
  <c r="MK7" i="4"/>
  <c r="MJ7" i="4"/>
  <c r="MI7" i="4"/>
  <c r="MH7" i="4"/>
  <c r="MG7" i="4"/>
  <c r="MF7" i="4"/>
  <c r="ME7" i="4"/>
  <c r="MD7" i="4"/>
  <c r="MC7" i="4"/>
  <c r="MB7" i="4"/>
  <c r="MA7" i="4"/>
  <c r="LZ7" i="4"/>
  <c r="LY7" i="4"/>
  <c r="LX7" i="4"/>
  <c r="LW7" i="4"/>
  <c r="LV7" i="4"/>
  <c r="LU7" i="4"/>
  <c r="LT7" i="4"/>
  <c r="LS7" i="4"/>
  <c r="LR7" i="4"/>
  <c r="LQ7" i="4"/>
  <c r="LP7" i="4"/>
  <c r="LO7" i="4"/>
  <c r="LN7" i="4"/>
  <c r="LM7" i="4"/>
  <c r="LL7" i="4"/>
  <c r="LK7" i="4"/>
  <c r="LJ7" i="4"/>
  <c r="LI7" i="4"/>
  <c r="LH7" i="4"/>
  <c r="LG7" i="4"/>
  <c r="LF7" i="4"/>
  <c r="LE7" i="4"/>
  <c r="LD7" i="4"/>
  <c r="LC7" i="4"/>
  <c r="LB7" i="4"/>
  <c r="LA7" i="4"/>
  <c r="KZ7" i="4"/>
  <c r="KY7" i="4"/>
  <c r="KX7" i="4"/>
  <c r="KW7" i="4"/>
  <c r="KV7" i="4"/>
  <c r="KU7" i="4"/>
  <c r="KT7" i="4"/>
  <c r="KS7" i="4"/>
  <c r="KR7" i="4"/>
  <c r="KQ7" i="4"/>
  <c r="KP7" i="4"/>
  <c r="KO7" i="4"/>
  <c r="KN7" i="4"/>
  <c r="KM7" i="4"/>
  <c r="KL7" i="4"/>
  <c r="KK7" i="4"/>
  <c r="KJ7" i="4"/>
  <c r="KI7" i="4"/>
  <c r="KH7" i="4"/>
  <c r="KG7" i="4"/>
  <c r="KF7" i="4"/>
  <c r="KE7" i="4"/>
  <c r="KD7" i="4"/>
  <c r="KB7" i="4"/>
  <c r="KA7" i="4"/>
  <c r="JZ7" i="4"/>
  <c r="JY7" i="4"/>
  <c r="JX7" i="4"/>
  <c r="JW7" i="4"/>
  <c r="JV7" i="4"/>
  <c r="JU7" i="4"/>
  <c r="JT7" i="4"/>
  <c r="JS7" i="4"/>
  <c r="JR7" i="4"/>
  <c r="JQ7" i="4"/>
  <c r="JP7" i="4"/>
  <c r="JO7" i="4"/>
  <c r="HU7" i="4"/>
  <c r="HT7" i="4"/>
  <c r="HS7" i="4"/>
  <c r="HR7" i="4"/>
  <c r="HQ7" i="4"/>
  <c r="HP7" i="4"/>
  <c r="HO7" i="4"/>
  <c r="HN7" i="4"/>
  <c r="HM7" i="4"/>
  <c r="HL7" i="4"/>
  <c r="HK7" i="4"/>
  <c r="HI7" i="4"/>
  <c r="HH7" i="4"/>
  <c r="HG7" i="4"/>
  <c r="HF7" i="4"/>
  <c r="HE7" i="4"/>
  <c r="HD7" i="4"/>
  <c r="HC7" i="4"/>
  <c r="HB7" i="4"/>
  <c r="HA7" i="4"/>
  <c r="GZ7" i="4"/>
  <c r="GY7" i="4"/>
  <c r="GW7" i="4"/>
  <c r="GV7" i="4"/>
  <c r="GU7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Q7" i="4"/>
  <c r="FP7" i="4"/>
  <c r="FO7" i="4"/>
  <c r="FN7" i="4"/>
  <c r="FM7" i="4"/>
  <c r="FL7" i="4"/>
  <c r="FK7" i="4"/>
  <c r="FJ7" i="4"/>
  <c r="FI7" i="4"/>
  <c r="FH7" i="4"/>
  <c r="FG7" i="4"/>
  <c r="FF7" i="4"/>
  <c r="FD7" i="4"/>
  <c r="FC7" i="4"/>
  <c r="FB7" i="4"/>
  <c r="FA7" i="4"/>
  <c r="EZ7" i="4"/>
  <c r="EY7" i="4"/>
  <c r="EX7" i="4"/>
  <c r="EV7" i="4"/>
  <c r="EU7" i="4"/>
  <c r="ET7" i="4"/>
  <c r="ES7" i="4"/>
  <c r="ER7" i="4"/>
  <c r="EP7" i="4"/>
  <c r="EN7" i="4"/>
  <c r="EL7" i="4"/>
  <c r="EK7" i="4"/>
  <c r="EJ7" i="4"/>
  <c r="EI7" i="4"/>
  <c r="EH7" i="4"/>
  <c r="EG7" i="4"/>
  <c r="EF7" i="4"/>
  <c r="EE7" i="4"/>
  <c r="ED7" i="4"/>
  <c r="EC7" i="4"/>
  <c r="EA7" i="4"/>
  <c r="DZ7" i="4"/>
  <c r="DY7" i="4"/>
  <c r="DX7" i="4"/>
  <c r="DW7" i="4"/>
  <c r="DV7" i="4"/>
  <c r="DT7" i="4"/>
  <c r="DS7" i="4"/>
  <c r="DR7" i="4"/>
  <c r="DQ7" i="4"/>
  <c r="DP7" i="4"/>
  <c r="DN7" i="4"/>
  <c r="DM7" i="4"/>
  <c r="DL7" i="4"/>
  <c r="DJ7" i="4"/>
  <c r="DH7" i="4"/>
  <c r="DG7" i="4"/>
  <c r="DF7" i="4"/>
  <c r="DE7" i="4"/>
  <c r="DD7" i="4"/>
  <c r="DC7" i="4"/>
  <c r="DB7" i="4"/>
  <c r="DA7" i="4"/>
  <c r="CZ7" i="4"/>
  <c r="CY7" i="4"/>
  <c r="CX7" i="4"/>
  <c r="CW7" i="4"/>
  <c r="CU7" i="4"/>
  <c r="CT7" i="4"/>
  <c r="CR7" i="4"/>
  <c r="CQ7" i="4"/>
  <c r="CP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L7" i="4"/>
  <c r="BK7" i="4"/>
  <c r="BJ7" i="4"/>
  <c r="BI7" i="4"/>
  <c r="BH7" i="4"/>
  <c r="BG7" i="4"/>
  <c r="BF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HC6" i="4"/>
  <c r="HC20" i="4" s="1"/>
  <c r="GY6" i="4"/>
  <c r="GZ6" i="4" s="1"/>
  <c r="GR6" i="4"/>
  <c r="GL6" i="4"/>
  <c r="DL6" i="4"/>
  <c r="CH6" i="4"/>
  <c r="BF6" i="4"/>
  <c r="FS5" i="4"/>
  <c r="ML2" i="4"/>
  <c r="MK2" i="4"/>
  <c r="MJ2" i="4"/>
  <c r="MI2" i="4"/>
  <c r="MH2" i="4"/>
  <c r="MG2" i="4"/>
  <c r="MF2" i="4"/>
  <c r="ME2" i="4"/>
  <c r="MD2" i="4"/>
  <c r="MC2" i="4"/>
  <c r="MB2" i="4"/>
  <c r="MA2" i="4"/>
  <c r="LZ2" i="4"/>
  <c r="LY2" i="4"/>
  <c r="LX2" i="4"/>
  <c r="LW2" i="4"/>
  <c r="LV2" i="4"/>
  <c r="LU2" i="4"/>
  <c r="LT2" i="4"/>
  <c r="LS2" i="4"/>
  <c r="LR2" i="4"/>
  <c r="LQ2" i="4"/>
  <c r="LP2" i="4"/>
  <c r="LO2" i="4"/>
  <c r="LN2" i="4"/>
  <c r="LM2" i="4"/>
  <c r="LL2" i="4"/>
  <c r="LK2" i="4"/>
  <c r="LJ2" i="4"/>
  <c r="LI2" i="4"/>
  <c r="LH2" i="4"/>
  <c r="LG2" i="4"/>
  <c r="LF2" i="4"/>
  <c r="LE2" i="4"/>
  <c r="LD2" i="4"/>
  <c r="LC2" i="4"/>
  <c r="LB2" i="4"/>
  <c r="LA2" i="4"/>
  <c r="KZ2" i="4"/>
  <c r="KY2" i="4"/>
  <c r="KX2" i="4"/>
  <c r="KW2" i="4"/>
  <c r="KV2" i="4"/>
  <c r="KU2" i="4"/>
  <c r="KT2" i="4"/>
  <c r="KS2" i="4"/>
  <c r="KR2" i="4"/>
  <c r="KQ2" i="4"/>
  <c r="KP2" i="4"/>
  <c r="KO2" i="4"/>
  <c r="KN2" i="4"/>
  <c r="KM2" i="4"/>
  <c r="KL2" i="4"/>
  <c r="KK2" i="4"/>
  <c r="KJ2" i="4"/>
  <c r="KI2" i="4"/>
  <c r="KH2" i="4"/>
  <c r="KG2" i="4"/>
  <c r="KF2" i="4"/>
  <c r="KE2" i="4"/>
  <c r="KD2" i="4"/>
  <c r="KC2" i="4"/>
  <c r="KB2" i="4"/>
  <c r="KA2" i="4"/>
  <c r="JZ2" i="4"/>
  <c r="JY2" i="4"/>
  <c r="JX2" i="4"/>
  <c r="JW2" i="4"/>
  <c r="JV2" i="4"/>
  <c r="JU2" i="4"/>
  <c r="JT2" i="4"/>
  <c r="JS2" i="4"/>
  <c r="JR2" i="4"/>
  <c r="JQ2" i="4"/>
  <c r="JP2" i="4"/>
  <c r="JO2" i="4"/>
  <c r="JN2" i="4"/>
  <c r="JM2" i="4"/>
  <c r="JL2" i="4"/>
  <c r="JK2" i="4"/>
  <c r="JJ2" i="4"/>
  <c r="JI2" i="4"/>
  <c r="JH2" i="4"/>
  <c r="JG2" i="4"/>
  <c r="JF2" i="4"/>
  <c r="JE2" i="4"/>
  <c r="JD2" i="4"/>
  <c r="JC2" i="4"/>
  <c r="JB2" i="4"/>
  <c r="JA2" i="4"/>
  <c r="IZ2" i="4"/>
  <c r="IY2" i="4"/>
  <c r="IX2" i="4"/>
  <c r="IW2" i="4"/>
  <c r="IV2" i="4"/>
  <c r="IU2" i="4"/>
  <c r="IT2" i="4"/>
  <c r="IS2" i="4"/>
  <c r="IR2" i="4"/>
  <c r="IQ2" i="4"/>
  <c r="IP2" i="4"/>
  <c r="IO2" i="4"/>
  <c r="IN2" i="4"/>
  <c r="IM2" i="4"/>
  <c r="IL2" i="4"/>
  <c r="IK2" i="4"/>
  <c r="IJ2" i="4"/>
  <c r="II2" i="4"/>
  <c r="IH2" i="4"/>
  <c r="IG2" i="4"/>
  <c r="IF2" i="4"/>
  <c r="IE2" i="4"/>
  <c r="ID2" i="4"/>
  <c r="IC2" i="4"/>
  <c r="IB2" i="4"/>
  <c r="IA2" i="4"/>
  <c r="HZ2" i="4"/>
  <c r="HY2" i="4"/>
  <c r="HX2" i="4"/>
  <c r="HW2" i="4"/>
  <c r="HV2" i="4"/>
  <c r="HU2" i="4"/>
  <c r="HT2" i="4"/>
  <c r="HS2" i="4"/>
  <c r="HR2" i="4"/>
  <c r="HQ2" i="4"/>
  <c r="HP2" i="4"/>
  <c r="HO2" i="4"/>
  <c r="HN2" i="4"/>
  <c r="HM2" i="4"/>
  <c r="HL2" i="4"/>
  <c r="HK2" i="4"/>
  <c r="HJ2" i="4"/>
  <c r="HI2" i="4"/>
  <c r="HH2" i="4"/>
  <c r="HG2" i="4"/>
  <c r="HF2" i="4"/>
  <c r="HE2" i="4"/>
  <c r="HD2" i="4"/>
  <c r="HC2" i="4"/>
  <c r="HB2" i="4"/>
  <c r="HA2" i="4"/>
  <c r="GZ2" i="4"/>
  <c r="GY2" i="4"/>
  <c r="GX2" i="4"/>
  <c r="GW2" i="4"/>
  <c r="GV2" i="4"/>
  <c r="GU2" i="4"/>
  <c r="GT2" i="4"/>
  <c r="GS2" i="4"/>
  <c r="GR2" i="4"/>
  <c r="GQ2" i="4"/>
  <c r="GP2" i="4"/>
  <c r="GO2" i="4"/>
  <c r="GN2" i="4"/>
  <c r="GM2" i="4"/>
  <c r="GL2" i="4"/>
  <c r="GK2" i="4"/>
  <c r="GJ2" i="4"/>
  <c r="GI2" i="4"/>
  <c r="GH2" i="4"/>
  <c r="GG2" i="4"/>
  <c r="GF2" i="4"/>
  <c r="GE2" i="4"/>
  <c r="GD2" i="4"/>
  <c r="GC2" i="4"/>
  <c r="GB2" i="4"/>
  <c r="GA2" i="4"/>
  <c r="FZ2" i="4"/>
  <c r="FY2" i="4"/>
  <c r="FX2" i="4"/>
  <c r="FW2" i="4"/>
  <c r="FV2" i="4"/>
  <c r="FU2" i="4"/>
  <c r="FT2" i="4"/>
  <c r="FS2" i="4"/>
  <c r="FR2" i="4"/>
  <c r="FQ2" i="4"/>
  <c r="FP2" i="4"/>
  <c r="FO2" i="4"/>
  <c r="FN2" i="4"/>
  <c r="FM2" i="4"/>
  <c r="FL2" i="4"/>
  <c r="FK2" i="4"/>
  <c r="FJ2" i="4"/>
  <c r="FI2" i="4"/>
  <c r="FH2" i="4"/>
  <c r="FG2" i="4"/>
  <c r="FF2" i="4"/>
  <c r="FE2" i="4"/>
  <c r="FD2" i="4"/>
  <c r="FC2" i="4"/>
  <c r="FB2" i="4"/>
  <c r="FA2" i="4"/>
  <c r="EZ2" i="4"/>
  <c r="EY2" i="4"/>
  <c r="EX2" i="4"/>
  <c r="EW2" i="4"/>
  <c r="EV2" i="4"/>
  <c r="EU2" i="4"/>
  <c r="ET2" i="4"/>
  <c r="ES2" i="4"/>
  <c r="ER2" i="4"/>
  <c r="EQ2" i="4"/>
  <c r="EP2" i="4"/>
  <c r="EO2" i="4"/>
  <c r="EN2" i="4"/>
  <c r="EM2" i="4"/>
  <c r="EL2" i="4"/>
  <c r="EK2" i="4"/>
  <c r="EJ2" i="4"/>
  <c r="EI2" i="4"/>
  <c r="EH2" i="4"/>
  <c r="EG2" i="4"/>
  <c r="EF2" i="4"/>
  <c r="EE2" i="4"/>
  <c r="ED2" i="4"/>
  <c r="EC2" i="4"/>
  <c r="EB2" i="4"/>
  <c r="EA2" i="4"/>
  <c r="DZ2" i="4"/>
  <c r="DY2" i="4"/>
  <c r="DX2" i="4"/>
  <c r="DW2" i="4"/>
  <c r="DV2" i="4"/>
  <c r="DU2" i="4"/>
  <c r="DT2" i="4"/>
  <c r="DS2" i="4"/>
  <c r="DR2" i="4"/>
  <c r="DQ2" i="4"/>
  <c r="DP2" i="4"/>
  <c r="DO2" i="4"/>
  <c r="DN2" i="4"/>
  <c r="DM2" i="4"/>
  <c r="DL2" i="4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ML1" i="4"/>
  <c r="MK1" i="4"/>
  <c r="MJ1" i="4"/>
  <c r="MI1" i="4"/>
  <c r="MH1" i="4"/>
  <c r="MG1" i="4"/>
  <c r="MF1" i="4"/>
  <c r="ME1" i="4"/>
  <c r="MD1" i="4"/>
  <c r="MC1" i="4"/>
  <c r="MB1" i="4"/>
  <c r="MA1" i="4"/>
  <c r="LZ1" i="4"/>
  <c r="LY1" i="4"/>
  <c r="LX1" i="4"/>
  <c r="LW1" i="4"/>
  <c r="LV1" i="4"/>
  <c r="LU1" i="4"/>
  <c r="LT1" i="4"/>
  <c r="LS1" i="4"/>
  <c r="LR1" i="4"/>
  <c r="LQ1" i="4"/>
  <c r="LP1" i="4"/>
  <c r="LO1" i="4"/>
  <c r="LN1" i="4"/>
  <c r="LM1" i="4"/>
  <c r="LL1" i="4"/>
  <c r="LK1" i="4"/>
  <c r="LJ1" i="4"/>
  <c r="LI1" i="4"/>
  <c r="LH1" i="4"/>
  <c r="LG1" i="4"/>
  <c r="LF1" i="4"/>
  <c r="LE1" i="4"/>
  <c r="LD1" i="4"/>
  <c r="LC1" i="4"/>
  <c r="LB1" i="4"/>
  <c r="LA1" i="4"/>
  <c r="KZ1" i="4"/>
  <c r="KY1" i="4"/>
  <c r="KX1" i="4"/>
  <c r="KW1" i="4"/>
  <c r="KV1" i="4"/>
  <c r="KU1" i="4"/>
  <c r="KT1" i="4"/>
  <c r="KS1" i="4"/>
  <c r="KR1" i="4"/>
  <c r="KQ1" i="4"/>
  <c r="KP1" i="4"/>
  <c r="KO1" i="4"/>
  <c r="KN1" i="4"/>
  <c r="KM1" i="4"/>
  <c r="KL1" i="4"/>
  <c r="KK1" i="4"/>
  <c r="KJ1" i="4"/>
  <c r="KI1" i="4"/>
  <c r="KH1" i="4"/>
  <c r="KG1" i="4"/>
  <c r="KF1" i="4"/>
  <c r="KE1" i="4"/>
  <c r="KD1" i="4"/>
  <c r="KC1" i="4"/>
  <c r="KB1" i="4"/>
  <c r="KA1" i="4"/>
  <c r="JZ1" i="4"/>
  <c r="JY1" i="4"/>
  <c r="JX1" i="4"/>
  <c r="JW1" i="4"/>
  <c r="JV1" i="4"/>
  <c r="JU1" i="4"/>
  <c r="JT1" i="4"/>
  <c r="JS1" i="4"/>
  <c r="JR1" i="4"/>
  <c r="JQ1" i="4"/>
  <c r="JP1" i="4"/>
  <c r="JO1" i="4"/>
  <c r="JN1" i="4"/>
  <c r="JM1" i="4"/>
  <c r="JL1" i="4"/>
  <c r="JK1" i="4"/>
  <c r="JJ1" i="4"/>
  <c r="JI1" i="4"/>
  <c r="JH1" i="4"/>
  <c r="JG1" i="4"/>
  <c r="JF1" i="4"/>
  <c r="JE1" i="4"/>
  <c r="JD1" i="4"/>
  <c r="JC1" i="4"/>
  <c r="JB1" i="4"/>
  <c r="JA1" i="4"/>
  <c r="IZ1" i="4"/>
  <c r="IY1" i="4"/>
  <c r="IX1" i="4"/>
  <c r="IW1" i="4"/>
  <c r="IV1" i="4"/>
  <c r="IU1" i="4"/>
  <c r="IT1" i="4"/>
  <c r="IS1" i="4"/>
  <c r="IR1" i="4"/>
  <c r="IQ1" i="4"/>
  <c r="IP1" i="4"/>
  <c r="IO1" i="4"/>
  <c r="IN1" i="4"/>
  <c r="IM1" i="4"/>
  <c r="IL1" i="4"/>
  <c r="IK1" i="4"/>
  <c r="IJ1" i="4"/>
  <c r="II1" i="4"/>
  <c r="IH1" i="4"/>
  <c r="IG1" i="4"/>
  <c r="IF1" i="4"/>
  <c r="IE1" i="4"/>
  <c r="ID1" i="4"/>
  <c r="IC1" i="4"/>
  <c r="IB1" i="4"/>
  <c r="IA1" i="4"/>
  <c r="HZ1" i="4"/>
  <c r="HY1" i="4"/>
  <c r="HX1" i="4"/>
  <c r="HW1" i="4"/>
  <c r="HV1" i="4"/>
  <c r="HU1" i="4"/>
  <c r="HT1" i="4"/>
  <c r="HS1" i="4"/>
  <c r="HR1" i="4"/>
  <c r="HQ1" i="4"/>
  <c r="HP1" i="4"/>
  <c r="HO1" i="4"/>
  <c r="HN1" i="4"/>
  <c r="HM1" i="4"/>
  <c r="HL1" i="4"/>
  <c r="HK1" i="4"/>
  <c r="HJ1" i="4"/>
  <c r="HI1" i="4"/>
  <c r="HH1" i="4"/>
  <c r="HG1" i="4"/>
  <c r="HF1" i="4"/>
  <c r="HE1" i="4"/>
  <c r="HD1" i="4"/>
  <c r="HC1" i="4"/>
  <c r="HB1" i="4"/>
  <c r="HA1" i="4"/>
  <c r="GZ1" i="4"/>
  <c r="GY1" i="4"/>
  <c r="GX1" i="4"/>
  <c r="GW1" i="4"/>
  <c r="GV1" i="4"/>
  <c r="GU1" i="4"/>
  <c r="GT1" i="4"/>
  <c r="GS1" i="4"/>
  <c r="GR1" i="4"/>
  <c r="GQ1" i="4"/>
  <c r="GP1" i="4"/>
  <c r="GO1" i="4"/>
  <c r="GN1" i="4"/>
  <c r="GM1" i="4"/>
  <c r="GL1" i="4"/>
  <c r="GK1" i="4"/>
  <c r="GJ1" i="4"/>
  <c r="GI1" i="4"/>
  <c r="GH1" i="4"/>
  <c r="GG1" i="4"/>
  <c r="GF1" i="4"/>
  <c r="GE1" i="4"/>
  <c r="GD1" i="4"/>
  <c r="GC1" i="4"/>
  <c r="GB1" i="4"/>
  <c r="GA1" i="4"/>
  <c r="FZ1" i="4"/>
  <c r="FY1" i="4"/>
  <c r="FX1" i="4"/>
  <c r="FW1" i="4"/>
  <c r="FV1" i="4"/>
  <c r="FU1" i="4"/>
  <c r="FT1" i="4"/>
  <c r="FS1" i="4"/>
  <c r="FR1" i="4"/>
  <c r="FQ1" i="4"/>
  <c r="FP1" i="4"/>
  <c r="FO1" i="4"/>
  <c r="FN1" i="4"/>
  <c r="FM1" i="4"/>
  <c r="FL1" i="4"/>
  <c r="FK1" i="4"/>
  <c r="FJ1" i="4"/>
  <c r="FI1" i="4"/>
  <c r="FH1" i="4"/>
  <c r="FG1" i="4"/>
  <c r="FF1" i="4"/>
  <c r="FE1" i="4"/>
  <c r="FD1" i="4"/>
  <c r="FC1" i="4"/>
  <c r="FB1" i="4"/>
  <c r="FA1" i="4"/>
  <c r="EZ1" i="4"/>
  <c r="EY1" i="4"/>
  <c r="EX1" i="4"/>
  <c r="EW1" i="4"/>
  <c r="EV1" i="4"/>
  <c r="EU1" i="4"/>
  <c r="ET1" i="4"/>
  <c r="ES1" i="4"/>
  <c r="ER1" i="4"/>
  <c r="EQ1" i="4"/>
  <c r="EP1" i="4"/>
  <c r="EO1" i="4"/>
  <c r="EN1" i="4"/>
  <c r="EM1" i="4"/>
  <c r="EL1" i="4"/>
  <c r="EK1" i="4"/>
  <c r="EJ1" i="4"/>
  <c r="EI1" i="4"/>
  <c r="EH1" i="4"/>
  <c r="EG1" i="4"/>
  <c r="EF1" i="4"/>
  <c r="EE1" i="4"/>
  <c r="ED1" i="4"/>
  <c r="EC1" i="4"/>
  <c r="EB1" i="4"/>
  <c r="EA1" i="4"/>
  <c r="DZ1" i="4"/>
  <c r="DY1" i="4"/>
  <c r="DX1" i="4"/>
  <c r="DW1" i="4"/>
  <c r="DV1" i="4"/>
  <c r="DU1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BR11" i="4" l="1"/>
  <c r="BR9" i="4" s="1"/>
  <c r="DL11" i="4"/>
  <c r="DL9" i="4" s="1"/>
  <c r="EH11" i="4"/>
  <c r="EH9" i="4" s="1"/>
  <c r="EQ11" i="4"/>
  <c r="EQ9" i="4" s="1"/>
  <c r="FP11" i="4"/>
  <c r="FP9" i="4" s="1"/>
  <c r="FZ11" i="4"/>
  <c r="FZ9" i="4" s="1"/>
  <c r="HA6" i="4"/>
  <c r="BH11" i="4"/>
  <c r="BH9" i="4" s="1"/>
  <c r="BM11" i="4"/>
  <c r="BM9" i="4" s="1"/>
  <c r="BD11" i="4"/>
  <c r="BD9" i="4" s="1"/>
  <c r="DE11" i="4"/>
  <c r="DE9" i="4" s="1"/>
  <c r="EB11" i="4"/>
  <c r="EB9" i="4" s="1"/>
  <c r="EL11" i="4"/>
  <c r="EL9" i="4" s="1"/>
  <c r="FC11" i="4"/>
  <c r="FC9" i="4" s="1"/>
  <c r="FL11" i="4"/>
  <c r="FL9" i="4" s="1"/>
  <c r="FU11" i="4"/>
  <c r="FU9" i="4" s="1"/>
  <c r="ER11" i="4"/>
  <c r="ER9" i="4" s="1"/>
  <c r="GX11" i="4"/>
  <c r="GX9" i="4" s="1"/>
  <c r="BG6" i="4"/>
  <c r="BH6" i="4" s="1"/>
  <c r="DH11" i="4"/>
  <c r="DH9" i="4" s="1"/>
  <c r="DX11" i="4"/>
  <c r="DX9" i="4" s="1"/>
  <c r="EM11" i="4"/>
  <c r="EM9" i="4" s="1"/>
  <c r="EV11" i="4"/>
  <c r="EV9" i="4" s="1"/>
  <c r="FD11" i="4"/>
  <c r="FD9" i="4" s="1"/>
  <c r="GF11" i="4"/>
  <c r="GF9" i="4" s="1"/>
  <c r="GP11" i="4"/>
  <c r="GP9" i="4" s="1"/>
  <c r="DG11" i="4"/>
  <c r="DG9" i="4" s="1"/>
  <c r="DO11" i="4"/>
  <c r="DO9" i="4" s="1"/>
  <c r="DW11" i="4"/>
  <c r="DW9" i="4" s="1"/>
  <c r="EE11" i="4"/>
  <c r="EE9" i="4" s="1"/>
  <c r="FV11" i="4"/>
  <c r="FV9" i="4" s="1"/>
  <c r="GO11" i="4"/>
  <c r="GO9" i="4" s="1"/>
  <c r="H6" i="4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AH6" i="4" s="1"/>
  <c r="AI6" i="4" s="1"/>
  <c r="AJ6" i="4" s="1"/>
  <c r="AK6" i="4" s="1"/>
  <c r="AL6" i="4" s="1"/>
  <c r="AM6" i="4" s="1"/>
  <c r="AN6" i="4" s="1"/>
  <c r="AO6" i="4" s="1"/>
  <c r="AP6" i="4" s="1"/>
  <c r="AQ6" i="4" s="1"/>
  <c r="AR6" i="4" s="1"/>
  <c r="AS6" i="4" s="1"/>
  <c r="AT6" i="4" s="1"/>
  <c r="AU6" i="4" s="1"/>
  <c r="AV6" i="4" s="1"/>
  <c r="AW6" i="4" s="1"/>
  <c r="AX6" i="4" s="1"/>
  <c r="AY6" i="4" s="1"/>
  <c r="AZ6" i="4" s="1"/>
  <c r="BA6" i="4" s="1"/>
  <c r="AZ11" i="4"/>
  <c r="AZ9" i="4" s="1"/>
  <c r="BE11" i="4"/>
  <c r="BE9" i="4" s="1"/>
  <c r="BN11" i="4"/>
  <c r="BN9" i="4" s="1"/>
  <c r="BS11" i="4"/>
  <c r="BS9" i="4" s="1"/>
  <c r="CB11" i="4"/>
  <c r="CB9" i="4" s="1"/>
  <c r="CZ11" i="4"/>
  <c r="CZ9" i="4" s="1"/>
  <c r="DK11" i="4"/>
  <c r="DK9" i="4" s="1"/>
  <c r="DS11" i="4"/>
  <c r="DS9" i="4" s="1"/>
  <c r="EA11" i="4"/>
  <c r="EA9" i="4" s="1"/>
  <c r="EZ11" i="4"/>
  <c r="EZ9" i="4" s="1"/>
  <c r="FM11" i="4"/>
  <c r="FM9" i="4" s="1"/>
  <c r="FR11" i="4"/>
  <c r="FR9" i="4" s="1"/>
  <c r="GJ11" i="4"/>
  <c r="GJ9" i="4" s="1"/>
  <c r="HD6" i="4"/>
  <c r="HE6" i="4" s="1"/>
  <c r="HF6" i="4" s="1"/>
  <c r="HG6" i="4" s="1"/>
  <c r="HH6" i="4" s="1"/>
  <c r="HI6" i="4" s="1"/>
  <c r="HJ6" i="4" s="1"/>
  <c r="HJ7" i="4" s="1"/>
  <c r="D15" i="4"/>
  <c r="D19" i="4" s="1"/>
  <c r="DM6" i="4"/>
  <c r="V18" i="3"/>
  <c r="V12" i="3"/>
  <c r="V10" i="3"/>
  <c r="V17" i="3"/>
  <c r="V9" i="3"/>
  <c r="V7" i="3"/>
  <c r="V4" i="3"/>
  <c r="V15" i="3"/>
  <c r="V14" i="3"/>
  <c r="V6" i="3"/>
  <c r="V19" i="3"/>
  <c r="V16" i="3"/>
  <c r="V13" i="3"/>
  <c r="V11" i="3"/>
  <c r="V5" i="3"/>
  <c r="CW13" i="4"/>
  <c r="CW14" i="4" s="1"/>
  <c r="CW11" i="4"/>
  <c r="CW9" i="4" s="1"/>
  <c r="DI13" i="4"/>
  <c r="HN14" i="4" s="1"/>
  <c r="DI11" i="4"/>
  <c r="DI9" i="4" s="1"/>
  <c r="DM13" i="4"/>
  <c r="DM11" i="4"/>
  <c r="DM9" i="4" s="1"/>
  <c r="DQ13" i="4"/>
  <c r="DQ11" i="4"/>
  <c r="DQ9" i="4" s="1"/>
  <c r="DU13" i="4"/>
  <c r="DU11" i="4"/>
  <c r="DU9" i="4" s="1"/>
  <c r="DY13" i="4"/>
  <c r="DY11" i="4"/>
  <c r="DY9" i="4" s="1"/>
  <c r="EC13" i="4"/>
  <c r="EC11" i="4"/>
  <c r="EC9" i="4" s="1"/>
  <c r="EK13" i="4"/>
  <c r="EK11" i="4"/>
  <c r="EK9" i="4" s="1"/>
  <c r="EP13" i="4"/>
  <c r="EP11" i="4"/>
  <c r="EP9" i="4" s="1"/>
  <c r="ET13" i="4"/>
  <c r="ET11" i="4"/>
  <c r="ET9" i="4" s="1"/>
  <c r="EX13" i="4"/>
  <c r="EX11" i="4"/>
  <c r="EX9" i="4" s="1"/>
  <c r="FF13" i="4"/>
  <c r="FF11" i="4"/>
  <c r="FF9" i="4" s="1"/>
  <c r="FK13" i="4"/>
  <c r="FK11" i="4"/>
  <c r="FK9" i="4" s="1"/>
  <c r="FO13" i="4"/>
  <c r="FO11" i="4"/>
  <c r="FO9" i="4" s="1"/>
  <c r="FT13" i="4"/>
  <c r="FT11" i="4"/>
  <c r="FT9" i="4" s="1"/>
  <c r="FY13" i="4"/>
  <c r="FY11" i="4"/>
  <c r="FY9" i="4" s="1"/>
  <c r="GC13" i="4"/>
  <c r="GC11" i="4"/>
  <c r="GC9" i="4" s="1"/>
  <c r="GH13" i="4"/>
  <c r="GH11" i="4"/>
  <c r="GH9" i="4" s="1"/>
  <c r="GM13" i="4"/>
  <c r="GM11" i="4"/>
  <c r="GM9" i="4" s="1"/>
  <c r="GQ13" i="4"/>
  <c r="GQ11" i="4"/>
  <c r="GQ9" i="4" s="1"/>
  <c r="GV13" i="4"/>
  <c r="GV11" i="4"/>
  <c r="GV9" i="4" s="1"/>
  <c r="HA13" i="4"/>
  <c r="HA11" i="4"/>
  <c r="HA9" i="4" s="1"/>
  <c r="HB6" i="4" s="1"/>
  <c r="CT11" i="4"/>
  <c r="CT9" i="4" s="1"/>
  <c r="CX11" i="4"/>
  <c r="CX9" i="4" s="1"/>
  <c r="EU11" i="4"/>
  <c r="EU9" i="4" s="1"/>
  <c r="GD11" i="4"/>
  <c r="GD9" i="4" s="1"/>
  <c r="GI11" i="4"/>
  <c r="GI9" i="4" s="1"/>
  <c r="GN11" i="4"/>
  <c r="GN9" i="4" s="1"/>
  <c r="GR11" i="4"/>
  <c r="GR9" i="4" s="1"/>
  <c r="GS6" i="4" s="1"/>
  <c r="GT6" i="4" s="1"/>
  <c r="GU6" i="4" s="1"/>
  <c r="GW11" i="4"/>
  <c r="GW9" i="4" s="1"/>
  <c r="HB11" i="4"/>
  <c r="HB9" i="4" s="1"/>
  <c r="CI6" i="4"/>
  <c r="CJ6" i="4" s="1"/>
  <c r="CK6" i="4" s="1"/>
  <c r="CL6" i="4" s="1"/>
  <c r="CM6" i="4" s="1"/>
  <c r="CN6" i="4" s="1"/>
  <c r="CO6" i="4" s="1"/>
  <c r="GM6" i="4"/>
  <c r="DJ11" i="4"/>
  <c r="DJ9" i="4" s="1"/>
  <c r="DK6" i="4" s="1"/>
  <c r="DK7" i="4" s="1"/>
  <c r="DN11" i="4"/>
  <c r="DN9" i="4" s="1"/>
  <c r="DR11" i="4"/>
  <c r="DR9" i="4" s="1"/>
  <c r="DV11" i="4"/>
  <c r="DV9" i="4" s="1"/>
  <c r="DZ11" i="4"/>
  <c r="DZ9" i="4" s="1"/>
  <c r="EA6" i="4" s="1"/>
  <c r="EB6" i="4" s="1"/>
  <c r="ED11" i="4"/>
  <c r="ED9" i="4" s="1"/>
  <c r="EY11" i="4"/>
  <c r="EY9" i="4" s="1"/>
  <c r="BA13" i="4"/>
  <c r="BA14" i="4" s="1"/>
  <c r="BA11" i="4"/>
  <c r="BA9" i="4" s="1"/>
  <c r="BB6" i="4" s="1"/>
  <c r="BC6" i="4" s="1"/>
  <c r="BD6" i="4" s="1"/>
  <c r="BE6" i="4" s="1"/>
  <c r="BE7" i="4" s="1"/>
  <c r="BK11" i="4"/>
  <c r="BK9" i="4" s="1"/>
  <c r="BK13" i="4"/>
  <c r="BK14" i="4" s="1"/>
  <c r="BO11" i="4"/>
  <c r="BO9" i="4" s="1"/>
  <c r="BO13" i="4"/>
  <c r="BO14" i="4" s="1"/>
  <c r="BY13" i="4"/>
  <c r="BY14" i="4" s="1"/>
  <c r="BY11" i="4"/>
  <c r="BY9" i="4" s="1"/>
  <c r="CC13" i="4"/>
  <c r="CC14" i="4" s="1"/>
  <c r="CC11" i="4"/>
  <c r="CC9" i="4" s="1"/>
  <c r="DC11" i="4"/>
  <c r="DC9" i="4" s="1"/>
  <c r="DC13" i="4"/>
  <c r="DC14" i="4" s="1"/>
  <c r="EF11" i="4"/>
  <c r="EF9" i="4" s="1"/>
  <c r="EF13" i="4"/>
  <c r="EJ11" i="4"/>
  <c r="EJ9" i="4" s="1"/>
  <c r="EJ13" i="4"/>
  <c r="EN11" i="4"/>
  <c r="EN9" i="4" s="1"/>
  <c r="EO6" i="4" s="1"/>
  <c r="EN13" i="4"/>
  <c r="ES13" i="4"/>
  <c r="ES11" i="4"/>
  <c r="ES9" i="4" s="1"/>
  <c r="EW13" i="4"/>
  <c r="EW11" i="4"/>
  <c r="EW9" i="4" s="1"/>
  <c r="FA13" i="4"/>
  <c r="FA11" i="4"/>
  <c r="FA9" i="4" s="1"/>
  <c r="FE13" i="4"/>
  <c r="FE11" i="4"/>
  <c r="FE9" i="4" s="1"/>
  <c r="FI13" i="4"/>
  <c r="FI11" i="4"/>
  <c r="FI9" i="4" s="1"/>
  <c r="FJ6" i="4" s="1"/>
  <c r="FK6" i="4" s="1"/>
  <c r="FL6" i="4" s="1"/>
  <c r="FM6" i="4" s="1"/>
  <c r="FS11" i="4"/>
  <c r="FS9" i="4" s="1"/>
  <c r="FS13" i="4"/>
  <c r="FW11" i="4"/>
  <c r="FW9" i="4" s="1"/>
  <c r="FX6" i="4" s="1"/>
  <c r="FY6" i="4" s="1"/>
  <c r="FW13" i="4"/>
  <c r="GB11" i="4"/>
  <c r="GB9" i="4" s="1"/>
  <c r="GB13" i="4"/>
  <c r="GG13" i="4"/>
  <c r="GG11" i="4"/>
  <c r="GG9" i="4" s="1"/>
  <c r="GH6" i="4" s="1"/>
  <c r="GK13" i="4"/>
  <c r="GK11" i="4"/>
  <c r="GK9" i="4" s="1"/>
  <c r="GU11" i="4"/>
  <c r="GU9" i="4" s="1"/>
  <c r="GU13" i="4"/>
  <c r="GY13" i="4"/>
  <c r="BI6" i="4" l="1"/>
  <c r="BJ6" i="4" s="1"/>
  <c r="BK6" i="4" s="1"/>
  <c r="EC6" i="4"/>
  <c r="ED6" i="4" s="1"/>
  <c r="EE6" i="4" s="1"/>
  <c r="EF6" i="4" s="1"/>
  <c r="GN6" i="4"/>
  <c r="GO6" i="4" s="1"/>
  <c r="GP6" i="4" s="1"/>
  <c r="GQ6" i="4" s="1"/>
  <c r="FN6" i="4"/>
  <c r="FO6" i="4" s="1"/>
  <c r="FP6" i="4" s="1"/>
  <c r="FQ6" i="4" s="1"/>
  <c r="FR6" i="4" s="1"/>
  <c r="EB7" i="4"/>
  <c r="BL6" i="4"/>
  <c r="BM6" i="4" s="1"/>
  <c r="BN6" i="4" s="1"/>
  <c r="BO6" i="4" s="1"/>
  <c r="BP6" i="4" s="1"/>
  <c r="BQ6" i="4" s="1"/>
  <c r="BR6" i="4" s="1"/>
  <c r="BS6" i="4" s="1"/>
  <c r="BT6" i="4" s="1"/>
  <c r="BU6" i="4" s="1"/>
  <c r="HK6" i="4"/>
  <c r="HL6" i="4" s="1"/>
  <c r="HM6" i="4" s="1"/>
  <c r="HN6" i="4" s="1"/>
  <c r="HO6" i="4" s="1"/>
  <c r="HP6" i="4" s="1"/>
  <c r="HQ6" i="4" s="1"/>
  <c r="HR6" i="4" s="1"/>
  <c r="HS6" i="4" s="1"/>
  <c r="HT6" i="4" s="1"/>
  <c r="HU6" i="4" s="1"/>
  <c r="DN6" i="4"/>
  <c r="DO6" i="4" s="1"/>
  <c r="DO7" i="4" s="1"/>
  <c r="EA14" i="4"/>
  <c r="HS14" i="4"/>
  <c r="DQ14" i="4"/>
  <c r="DW14" i="4"/>
  <c r="FC14" i="4"/>
  <c r="GI14" i="4"/>
  <c r="HO14" i="4"/>
  <c r="EJ14" i="4"/>
  <c r="FP14" i="4"/>
  <c r="GV14" i="4"/>
  <c r="DM14" i="4"/>
  <c r="ES14" i="4"/>
  <c r="FY14" i="4"/>
  <c r="HE14" i="4"/>
  <c r="DZ14" i="4"/>
  <c r="FF14" i="4"/>
  <c r="GL14" i="4"/>
  <c r="HR14" i="4"/>
  <c r="FG14" i="4"/>
  <c r="EN14" i="4"/>
  <c r="GZ14" i="4"/>
  <c r="EW14" i="4"/>
  <c r="HI14" i="4"/>
  <c r="ED14" i="4"/>
  <c r="GP14" i="4"/>
  <c r="GM14" i="4"/>
  <c r="FT14" i="4"/>
  <c r="GC14" i="4"/>
  <c r="FJ14" i="4"/>
  <c r="DK14" i="4"/>
  <c r="EQ14" i="4"/>
  <c r="FW14" i="4"/>
  <c r="HC14" i="4"/>
  <c r="DX14" i="4"/>
  <c r="FD14" i="4"/>
  <c r="GJ14" i="4"/>
  <c r="HP14" i="4"/>
  <c r="EG14" i="4"/>
  <c r="FM14" i="4"/>
  <c r="GS14" i="4"/>
  <c r="DN14" i="4"/>
  <c r="ET14" i="4"/>
  <c r="FZ14" i="4"/>
  <c r="HF14" i="4"/>
  <c r="EM14" i="4"/>
  <c r="FS14" i="4"/>
  <c r="GY14" i="4"/>
  <c r="DT14" i="4"/>
  <c r="EZ14" i="4"/>
  <c r="GF14" i="4"/>
  <c r="HL14" i="4"/>
  <c r="EC14" i="4"/>
  <c r="FI14" i="4"/>
  <c r="GO14" i="4"/>
  <c r="DJ14" i="4"/>
  <c r="EP14" i="4"/>
  <c r="FV14" i="4"/>
  <c r="HB14" i="4"/>
  <c r="DP6" i="4"/>
  <c r="DQ6" i="4" s="1"/>
  <c r="DR6" i="4" s="1"/>
  <c r="DS6" i="4" s="1"/>
  <c r="DT6" i="4" s="1"/>
  <c r="DU6" i="4" s="1"/>
  <c r="DU7" i="4" s="1"/>
  <c r="DO14" i="4"/>
  <c r="EU14" i="4"/>
  <c r="GA14" i="4"/>
  <c r="HG14" i="4"/>
  <c r="EB14" i="4"/>
  <c r="FX14" i="4"/>
  <c r="HD14" i="4"/>
  <c r="DU14" i="4"/>
  <c r="FA14" i="4"/>
  <c r="FQ14" i="4"/>
  <c r="GW14" i="4"/>
  <c r="DR14" i="4"/>
  <c r="EX14" i="4"/>
  <c r="GD14" i="4"/>
  <c r="GT14" i="4"/>
  <c r="HJ14" i="4"/>
  <c r="GI6" i="4"/>
  <c r="GJ6" i="4" s="1"/>
  <c r="GK6" i="4" s="1"/>
  <c r="EE14" i="4"/>
  <c r="FK14" i="4"/>
  <c r="GQ14" i="4"/>
  <c r="DL14" i="4"/>
  <c r="ER14" i="4"/>
  <c r="FH14" i="4"/>
  <c r="GN14" i="4"/>
  <c r="HT14" i="4"/>
  <c r="EK14" i="4"/>
  <c r="GG14" i="4"/>
  <c r="HM14" i="4"/>
  <c r="EH14" i="4"/>
  <c r="FN14" i="4"/>
  <c r="DS14" i="4"/>
  <c r="EI14" i="4"/>
  <c r="EY14" i="4"/>
  <c r="FO14" i="4"/>
  <c r="GE14" i="4"/>
  <c r="GU14" i="4"/>
  <c r="HK14" i="4"/>
  <c r="DP14" i="4"/>
  <c r="EF14" i="4"/>
  <c r="EV14" i="4"/>
  <c r="FL14" i="4"/>
  <c r="GB14" i="4"/>
  <c r="GR14" i="4"/>
  <c r="HH14" i="4"/>
  <c r="DI14" i="4"/>
  <c r="DY14" i="4"/>
  <c r="EO14" i="4"/>
  <c r="FE14" i="4"/>
  <c r="FU14" i="4"/>
  <c r="GK14" i="4"/>
  <c r="HA14" i="4"/>
  <c r="HQ14" i="4"/>
  <c r="DV14" i="4"/>
  <c r="EL14" i="4"/>
  <c r="FB14" i="4"/>
  <c r="FR14" i="4"/>
  <c r="GH14" i="4"/>
  <c r="GX14" i="4"/>
  <c r="FZ6" i="4"/>
  <c r="GA6" i="4" s="1"/>
  <c r="GB6" i="4" s="1"/>
  <c r="GC6" i="4" s="1"/>
  <c r="GD6" i="4" s="1"/>
  <c r="GE6" i="4" s="1"/>
  <c r="GF6" i="4" s="1"/>
  <c r="GF7" i="4" s="1"/>
  <c r="EO7" i="4"/>
  <c r="EP6" i="4"/>
  <c r="EQ6" i="4" s="1"/>
  <c r="HL21" i="4"/>
  <c r="BV6" i="4"/>
  <c r="BW6" i="4" s="1"/>
  <c r="BX6" i="4" s="1"/>
  <c r="BY6" i="4" s="1"/>
  <c r="BZ6" i="4" s="1"/>
  <c r="CA6" i="4" s="1"/>
  <c r="CB6" i="4" s="1"/>
  <c r="CC6" i="4" s="1"/>
  <c r="CD6" i="4" s="1"/>
  <c r="CE6" i="4" s="1"/>
  <c r="CF6" i="4" s="1"/>
  <c r="CG6" i="4" s="1"/>
  <c r="GV6" i="4"/>
  <c r="GW6" i="4" s="1"/>
  <c r="GX6" i="4" s="1"/>
  <c r="GX7" i="4" s="1"/>
  <c r="CP6" i="4"/>
  <c r="CQ6" i="4" s="1"/>
  <c r="CR6" i="4" s="1"/>
  <c r="CS6" i="4" s="1"/>
  <c r="CO7" i="4"/>
  <c r="DV6" i="4"/>
  <c r="DW6" i="4" s="1"/>
  <c r="DX6" i="4" s="1"/>
  <c r="DY6" i="4" s="1"/>
  <c r="EG6" i="4"/>
  <c r="EH6" i="4" s="1"/>
  <c r="EI6" i="4" s="1"/>
  <c r="EJ6" i="4" s="1"/>
  <c r="EK6" i="4" s="1"/>
  <c r="EL6" i="4" s="1"/>
  <c r="EM6" i="4" s="1"/>
  <c r="EM7" i="4" s="1"/>
  <c r="BM7" i="4" l="1"/>
  <c r="FS6" i="4"/>
  <c r="FT6" i="4" s="1"/>
  <c r="FU6" i="4" s="1"/>
  <c r="FV6" i="4" s="1"/>
  <c r="FR7" i="4"/>
  <c r="CT6" i="4"/>
  <c r="CU6" i="4" s="1"/>
  <c r="CV6" i="4" s="1"/>
  <c r="CS7" i="4"/>
  <c r="ER6" i="4"/>
  <c r="ES6" i="4" s="1"/>
  <c r="ET6" i="4" s="1"/>
  <c r="EU6" i="4" s="1"/>
  <c r="EV6" i="4" s="1"/>
  <c r="EW6" i="4" s="1"/>
  <c r="EQ7" i="4"/>
  <c r="CV7" i="4" l="1"/>
  <c r="CW6" i="4"/>
  <c r="CX6" i="4" s="1"/>
  <c r="CY6" i="4" s="1"/>
  <c r="CZ6" i="4" s="1"/>
  <c r="DA6" i="4" s="1"/>
  <c r="DB6" i="4" s="1"/>
  <c r="DC6" i="4" s="1"/>
  <c r="DD6" i="4" s="1"/>
  <c r="DE6" i="4" s="1"/>
  <c r="DF6" i="4" s="1"/>
  <c r="DG6" i="4" s="1"/>
  <c r="DH6" i="4" s="1"/>
  <c r="DI6" i="4" s="1"/>
  <c r="DI7" i="4" s="1"/>
  <c r="EW7" i="4"/>
  <c r="EX6" i="4"/>
  <c r="EY6" i="4" s="1"/>
  <c r="EZ6" i="4" s="1"/>
  <c r="FA6" i="4" s="1"/>
  <c r="FB6" i="4" s="1"/>
  <c r="FC6" i="4" s="1"/>
  <c r="FD6" i="4" s="1"/>
  <c r="FE6" i="4" s="1"/>
  <c r="FE7" i="4" l="1"/>
  <c r="FF6" i="4"/>
  <c r="FG6" i="4" s="1"/>
  <c r="JO6" i="4" l="1"/>
  <c r="JP6" i="4" s="1"/>
  <c r="JQ6" i="4" s="1"/>
  <c r="JR6" i="4" s="1"/>
  <c r="JS6" i="4" s="1"/>
  <c r="JT6" i="4" s="1"/>
  <c r="JU6" i="4" s="1"/>
  <c r="JV6" i="4" s="1"/>
  <c r="JW6" i="4" s="1"/>
  <c r="JX6" i="4" s="1"/>
  <c r="JY6" i="4" s="1"/>
  <c r="JZ6" i="4" s="1"/>
  <c r="KA6" i="4" s="1"/>
  <c r="KB6" i="4" s="1"/>
  <c r="KC6" i="4" s="1"/>
  <c r="KD6" i="4" l="1"/>
  <c r="KE6" i="4" s="1"/>
  <c r="KF6" i="4" s="1"/>
  <c r="KG6" i="4" s="1"/>
  <c r="KH6" i="4" s="1"/>
  <c r="KI6" i="4" s="1"/>
  <c r="KJ6" i="4" s="1"/>
  <c r="KK6" i="4" s="1"/>
  <c r="KL6" i="4" s="1"/>
  <c r="KM6" i="4" s="1"/>
  <c r="KN6" i="4" s="1"/>
  <c r="KO6" i="4" s="1"/>
  <c r="KP6" i="4" s="1"/>
  <c r="KQ6" i="4" s="1"/>
  <c r="KR6" i="4" s="1"/>
  <c r="KS6" i="4" s="1"/>
  <c r="KT6" i="4" s="1"/>
  <c r="KU6" i="4" s="1"/>
  <c r="KV6" i="4" s="1"/>
  <c r="KW6" i="4" s="1"/>
  <c r="KX6" i="4" s="1"/>
  <c r="KY6" i="4" s="1"/>
  <c r="KZ6" i="4" s="1"/>
  <c r="LA6" i="4" s="1"/>
  <c r="LB6" i="4" s="1"/>
  <c r="LC6" i="4" s="1"/>
  <c r="LD6" i="4" s="1"/>
  <c r="LE6" i="4" s="1"/>
  <c r="LF6" i="4" s="1"/>
  <c r="LG6" i="4" s="1"/>
  <c r="LH6" i="4" s="1"/>
  <c r="LI6" i="4" s="1"/>
  <c r="LJ6" i="4" s="1"/>
  <c r="LK6" i="4" s="1"/>
  <c r="LL6" i="4" s="1"/>
  <c r="LM6" i="4" s="1"/>
  <c r="LN6" i="4" s="1"/>
  <c r="LO6" i="4" s="1"/>
  <c r="LP6" i="4" s="1"/>
  <c r="LQ6" i="4" s="1"/>
  <c r="LR6" i="4" s="1"/>
  <c r="LS6" i="4" s="1"/>
  <c r="LT6" i="4" s="1"/>
  <c r="LU6" i="4" s="1"/>
  <c r="LV6" i="4" s="1"/>
  <c r="LW6" i="4" s="1"/>
  <c r="LX6" i="4" s="1"/>
  <c r="LY6" i="4" s="1"/>
  <c r="LZ6" i="4" s="1"/>
  <c r="MA6" i="4" s="1"/>
  <c r="MB6" i="4" s="1"/>
  <c r="MC6" i="4" s="1"/>
  <c r="MD6" i="4" s="1"/>
  <c r="ME6" i="4" s="1"/>
  <c r="MF6" i="4" s="1"/>
  <c r="MG6" i="4" s="1"/>
  <c r="MH6" i="4" s="1"/>
  <c r="MI6" i="4" s="1"/>
  <c r="MJ6" i="4" s="1"/>
  <c r="MK6" i="4" s="1"/>
  <c r="ML6" i="4" s="1"/>
  <c r="KC7" i="4"/>
  <c r="Z9" i="3" l="1"/>
  <c r="Z10" i="3"/>
  <c r="Z11" i="3"/>
  <c r="Z12" i="3"/>
  <c r="Z13" i="3"/>
  <c r="Z14" i="3"/>
  <c r="Z15" i="3"/>
  <c r="Z16" i="3"/>
  <c r="Z17" i="3"/>
  <c r="Z18" i="3"/>
  <c r="Z19" i="3"/>
  <c r="Z4" i="3"/>
  <c r="Z5" i="3"/>
  <c r="Z6" i="3"/>
  <c r="Z7" i="3"/>
  <c r="Z8" i="3"/>
  <c r="Z3" i="3"/>
</calcChain>
</file>

<file path=xl/sharedStrings.xml><?xml version="1.0" encoding="utf-8"?>
<sst xmlns="http://schemas.openxmlformats.org/spreadsheetml/2006/main" count="904" uniqueCount="326">
  <si>
    <t>071-0001-5382</t>
  </si>
  <si>
    <t>911-0002-045</t>
  </si>
  <si>
    <t>JA4M03C-04B01-7H</t>
  </si>
  <si>
    <t>911-0004-020</t>
  </si>
  <si>
    <t>903-0002-264</t>
  </si>
  <si>
    <t>903-0001-956</t>
  </si>
  <si>
    <t>903-0001-925</t>
  </si>
  <si>
    <t>026-0001-2252</t>
  </si>
  <si>
    <t>901-0324-011</t>
  </si>
  <si>
    <t>901-0175-030</t>
  </si>
  <si>
    <t>084-0004-9337</t>
  </si>
  <si>
    <t>083-0013-2133</t>
  </si>
  <si>
    <t>081-0003-3008</t>
  </si>
  <si>
    <t>081-0001-3007</t>
  </si>
  <si>
    <t>081-0001-2650</t>
  </si>
  <si>
    <t>081-0001-2822</t>
  </si>
  <si>
    <t>081-0001-2324</t>
  </si>
  <si>
    <t>081-0005-9219</t>
  </si>
  <si>
    <t>081-0006-9219</t>
  </si>
  <si>
    <t>081-0002-6198</t>
  </si>
  <si>
    <t>071-0007-5329</t>
  </si>
  <si>
    <t>081-0001-5365</t>
  </si>
  <si>
    <t>AJ BOOT|H=18.9mm,Φ7.0mm</t>
  </si>
  <si>
    <t>LOCTITE 3542</t>
  </si>
  <si>
    <t>AUDIO JACK TRIM RING</t>
  </si>
  <si>
    <t>RAW CABLE|RAW CABLE</t>
  </si>
  <si>
    <t>Audio Jack connector for Apple</t>
  </si>
  <si>
    <t>LEAD FREE SOLDER WIRE</t>
  </si>
  <si>
    <t>LOCTITE 712</t>
  </si>
  <si>
    <t>Loctite 401</t>
  </si>
  <si>
    <t>Loctite 438 Glue For Laser</t>
  </si>
  <si>
    <t>ESD BRACKET AFTER CLEAN</t>
  </si>
  <si>
    <t>KINGFA PP 36380MA</t>
  </si>
  <si>
    <t>TEKNOR APEX MONPRENE 2788-M7</t>
  </si>
  <si>
    <t>LABEL|45*12mm</t>
  </si>
  <si>
    <t>Seal label</t>
  </si>
  <si>
    <t>Paper corner|794*50*50*5mm</t>
  </si>
  <si>
    <t>BOX 455*355*260mm</t>
  </si>
  <si>
    <t>PAPER BOARD 340*430*3MM</t>
  </si>
  <si>
    <t>Tray|437*344*25mm</t>
  </si>
  <si>
    <t>FOAM 340*430*6MM</t>
  </si>
  <si>
    <t>Waterproof bag|500*760*300MM</t>
  </si>
  <si>
    <t>Transparent Tape FIT</t>
  </si>
  <si>
    <t>TAPE,P.S.,48MM X 0.052MM</t>
  </si>
  <si>
    <t>PALLET|1110*930*120MM</t>
  </si>
  <si>
    <t>CARTON COVER|1110*930*80mm</t>
  </si>
  <si>
    <t>Foam|480*380mm</t>
  </si>
  <si>
    <t>FUHONG</t>
  </si>
  <si>
    <t>CATHAY</t>
  </si>
  <si>
    <t>HA-CW</t>
  </si>
  <si>
    <t>HA AEC</t>
  </si>
  <si>
    <t>MOQ</t>
  </si>
  <si>
    <t>供應商編碼</t>
  </si>
  <si>
    <t>VVN0000001</t>
  </si>
  <si>
    <t>VHK0011587</t>
  </si>
  <si>
    <t>VHK0010403</t>
  </si>
  <si>
    <t>VTW0000019</t>
  </si>
  <si>
    <t>VVN0010067</t>
  </si>
  <si>
    <t>VVN0011340</t>
  </si>
  <si>
    <t>VTW0000006</t>
  </si>
  <si>
    <t>VVN0010168</t>
  </si>
  <si>
    <t>PC</t>
  </si>
  <si>
    <t>l</t>
  </si>
  <si>
    <t>YUHUA</t>
  </si>
  <si>
    <t>TAIYANG</t>
  </si>
  <si>
    <t>AN MEI</t>
  </si>
  <si>
    <t xml:space="preserve">YUHUA </t>
  </si>
  <si>
    <t>PROFUSE</t>
  </si>
  <si>
    <t>009-0003-7887-V</t>
  </si>
  <si>
    <r>
      <t>SA416</t>
    </r>
    <r>
      <rPr>
        <b/>
        <i/>
        <sz val="12"/>
        <rFont val="細明體"/>
        <family val="3"/>
        <charset val="136"/>
      </rPr>
      <t>生產計劃</t>
    </r>
    <phoneticPr fontId="1" type="noConversion"/>
  </si>
  <si>
    <t xml:space="preserve">         </t>
    <phoneticPr fontId="1" type="noConversion"/>
  </si>
  <si>
    <t>Mon</t>
  </si>
  <si>
    <t>Tue</t>
  </si>
  <si>
    <t>Wed</t>
  </si>
  <si>
    <t>Thu</t>
  </si>
  <si>
    <t>Fri</t>
  </si>
  <si>
    <t>Sat</t>
  </si>
  <si>
    <t>Sun</t>
  </si>
  <si>
    <t>Thu</t>
    <phoneticPr fontId="1" type="noConversion"/>
  </si>
  <si>
    <r>
      <t>SA416</t>
    </r>
    <r>
      <rPr>
        <b/>
        <sz val="12"/>
        <rFont val="細明體"/>
        <family val="3"/>
        <charset val="136"/>
      </rPr>
      <t xml:space="preserve">生產計劃
</t>
    </r>
    <r>
      <rPr>
        <b/>
        <sz val="12"/>
        <rFont val="Times New Roman"/>
        <family val="1"/>
      </rPr>
      <t xml:space="preserve">
</t>
    </r>
    <phoneticPr fontId="1" type="noConversion"/>
  </si>
  <si>
    <t>009-0009-8610-ST</t>
    <phoneticPr fontId="1" type="noConversion"/>
  </si>
  <si>
    <t>出貨計劃</t>
    <phoneticPr fontId="1" type="noConversion"/>
  </si>
  <si>
    <t>庫存量</t>
  </si>
  <si>
    <t>WOS</t>
    <phoneticPr fontId="1" type="noConversion"/>
  </si>
  <si>
    <t>yield</t>
  </si>
  <si>
    <t>Total</t>
  </si>
  <si>
    <t>廠內產出</t>
    <phoneticPr fontId="1" type="noConversion"/>
  </si>
  <si>
    <t>太陽產出</t>
    <phoneticPr fontId="1" type="noConversion"/>
  </si>
  <si>
    <t>太陽</t>
    <phoneticPr fontId="1" type="noConversion"/>
  </si>
  <si>
    <t>Line1A</t>
    <phoneticPr fontId="1" type="noConversion"/>
  </si>
  <si>
    <t>DAY</t>
    <phoneticPr fontId="1" type="noConversion"/>
  </si>
  <si>
    <t>開班數量</t>
    <phoneticPr fontId="1" type="noConversion"/>
  </si>
  <si>
    <r>
      <rPr>
        <b/>
        <sz val="12"/>
        <rFont val="細明體"/>
        <family val="3"/>
        <charset val="136"/>
      </rPr>
      <t>人力需求</t>
    </r>
    <r>
      <rPr>
        <b/>
        <sz val="12"/>
        <rFont val="Times New Roman"/>
        <family val="1"/>
      </rPr>
      <t xml:space="preserve"> </t>
    </r>
    <phoneticPr fontId="1" type="noConversion"/>
  </si>
  <si>
    <t>NHẬP KHO ĐV</t>
    <phoneticPr fontId="1" type="noConversion"/>
  </si>
  <si>
    <t>XUẤT HÀNG TQ</t>
    <phoneticPr fontId="1" type="noConversion"/>
  </si>
  <si>
    <t>Hàng bù</t>
    <phoneticPr fontId="1" type="noConversion"/>
  </si>
  <si>
    <r>
      <t>NG trả v</t>
    </r>
    <r>
      <rPr>
        <sz val="10"/>
        <rFont val="細明體"/>
        <family val="3"/>
        <charset val="136"/>
      </rPr>
      <t>ề</t>
    </r>
    <phoneticPr fontId="1" type="noConversion"/>
  </si>
  <si>
    <t>TỒN ĐV</t>
    <phoneticPr fontId="1" type="noConversion"/>
  </si>
  <si>
    <t xml:space="preserve">      </t>
    <phoneticPr fontId="1" type="noConversion"/>
  </si>
  <si>
    <t xml:space="preserve">  </t>
    <phoneticPr fontId="1" type="noConversion"/>
  </si>
  <si>
    <t xml:space="preserve">             </t>
    <phoneticPr fontId="1" type="noConversion"/>
  </si>
  <si>
    <t xml:space="preserve">   </t>
    <phoneticPr fontId="1" type="noConversion"/>
  </si>
  <si>
    <t xml:space="preserve"> </t>
    <phoneticPr fontId="1" type="noConversion"/>
  </si>
  <si>
    <t>535-21518</t>
  </si>
  <si>
    <t>535-29841</t>
  </si>
  <si>
    <t>535-29725</t>
  </si>
  <si>
    <t>015-0001-2324</t>
  </si>
  <si>
    <t>VHK0011871</t>
  </si>
  <si>
    <r>
      <t>FUHONG 416</t>
    </r>
    <r>
      <rPr>
        <b/>
        <sz val="20"/>
        <color theme="1"/>
        <rFont val="細明體"/>
        <family val="3"/>
        <charset val="136"/>
      </rPr>
      <t>專案</t>
    </r>
    <r>
      <rPr>
        <b/>
        <sz val="20"/>
        <color theme="1"/>
        <rFont val="Times New Roman"/>
        <family val="1"/>
      </rPr>
      <t xml:space="preserve"> </t>
    </r>
    <r>
      <rPr>
        <b/>
        <sz val="20"/>
        <color theme="1"/>
        <rFont val="細明體"/>
        <family val="3"/>
        <charset val="136"/>
      </rPr>
      <t>系統和實際盤點報告</t>
    </r>
    <r>
      <rPr>
        <b/>
        <sz val="20"/>
        <color theme="1"/>
        <rFont val="Times New Roman"/>
        <family val="1"/>
      </rPr>
      <t xml:space="preserve"> 2024.08.30</t>
    </r>
    <phoneticPr fontId="27" type="noConversion"/>
  </si>
  <si>
    <t>層別
 Tầng cấp</t>
  </si>
  <si>
    <t>名稱
 Tên vật liệu</t>
  </si>
  <si>
    <t>用量
 Số lượng</t>
  </si>
  <si>
    <t>單位
Đơn vị</t>
  </si>
  <si>
    <t>單價
Đơn giá</t>
  </si>
  <si>
    <r>
      <t xml:space="preserve">Tiptop </t>
    </r>
    <r>
      <rPr>
        <b/>
        <sz val="12"/>
        <color theme="1"/>
        <rFont val="細明體"/>
        <family val="3"/>
        <charset val="136"/>
      </rPr>
      <t>系統</t>
    </r>
    <r>
      <rPr>
        <b/>
        <sz val="12"/>
        <color theme="1"/>
        <rFont val="Times New Roman"/>
        <family val="1"/>
      </rPr>
      <t xml:space="preserve"> 
Hệ thống</t>
    </r>
    <phoneticPr fontId="27" type="noConversion"/>
  </si>
  <si>
    <t>OK原物料
Nguyên vật liệu OK</t>
  </si>
  <si>
    <t>來料不良
NG liệu đến</t>
  </si>
  <si>
    <t>WIP</t>
  </si>
  <si>
    <t>成品
Thành phẩm</t>
  </si>
  <si>
    <t>總共庫存
Tổng tồn kho</t>
  </si>
  <si>
    <t>差異数量
Số lượng chênh lệch</t>
  </si>
  <si>
    <t>差異金額
Kim ngạch chênh lệch (VND)</t>
  </si>
  <si>
    <t>未生產</t>
    <phoneticPr fontId="1" type="noConversion"/>
  </si>
  <si>
    <t>實際損耗</t>
    <phoneticPr fontId="1" type="noConversion"/>
  </si>
  <si>
    <t>預計需求料</t>
    <phoneticPr fontId="1" type="noConversion"/>
  </si>
  <si>
    <r>
      <rPr>
        <b/>
        <sz val="10"/>
        <color theme="1"/>
        <rFont val="細明體"/>
        <family val="3"/>
        <charset val="136"/>
      </rPr>
      <t>半成品</t>
    </r>
    <r>
      <rPr>
        <b/>
        <sz val="10"/>
        <color theme="1"/>
        <rFont val="Times New Roman"/>
        <family val="1"/>
      </rPr>
      <t xml:space="preserve"> Bán thành phẩm </t>
    </r>
    <phoneticPr fontId="27" type="noConversion"/>
  </si>
  <si>
    <t>009-0009-8610-ST</t>
    <phoneticPr fontId="27" type="noConversion"/>
  </si>
  <si>
    <t>FAJ semi-product after packing</t>
    <phoneticPr fontId="27" type="noConversion"/>
  </si>
  <si>
    <r>
      <rPr>
        <sz val="10"/>
        <color theme="1"/>
        <rFont val="新細明體"/>
        <family val="2"/>
        <charset val="136"/>
      </rPr>
      <t>半成品</t>
    </r>
    <r>
      <rPr>
        <sz val="10"/>
        <color theme="1"/>
        <rFont val="Times New Roman"/>
        <family val="1"/>
      </rPr>
      <t xml:space="preserve"> Bán thành phẩm </t>
    </r>
    <phoneticPr fontId="27" type="noConversion"/>
  </si>
  <si>
    <t>AJ Boot</t>
  </si>
  <si>
    <r>
      <rPr>
        <sz val="10"/>
        <color theme="1"/>
        <rFont val="新細明體"/>
        <family val="2"/>
        <charset val="136"/>
      </rPr>
      <t>原物料</t>
    </r>
    <r>
      <rPr>
        <sz val="10"/>
        <color theme="1"/>
        <rFont val="Times New Roman"/>
        <family val="1"/>
      </rPr>
      <t xml:space="preserve"> Nguyên vật liệu</t>
    </r>
    <phoneticPr fontId="27" type="noConversion"/>
  </si>
  <si>
    <t>Raw Cable   Dây chủ</t>
  </si>
  <si>
    <t>M</t>
  </si>
  <si>
    <t>Audio Jack</t>
  </si>
  <si>
    <t>Trim Ring Vòng kim loại</t>
  </si>
  <si>
    <t>ESD Bracket Vỏ sắt</t>
    <phoneticPr fontId="27" type="noConversion"/>
  </si>
  <si>
    <t>PC</t>
    <phoneticPr fontId="1" type="noConversion"/>
  </si>
  <si>
    <t>Solder Bar  Thiếc thanh</t>
  </si>
  <si>
    <t>G</t>
    <phoneticPr fontId="1" type="noConversion"/>
  </si>
  <si>
    <t>Solder Wire Thiếc cuộn</t>
  </si>
  <si>
    <t>Loctite 401 Keo 401</t>
  </si>
  <si>
    <t>G</t>
  </si>
  <si>
    <t>Loctite 438 Keo 438</t>
  </si>
  <si>
    <t>903-0003-824</t>
  </si>
  <si>
    <t>Loctite 3542 keo nung 3542</t>
    <phoneticPr fontId="27" type="noConversion"/>
  </si>
  <si>
    <t>ML</t>
    <phoneticPr fontId="1" type="noConversion"/>
  </si>
  <si>
    <t xml:space="preserve">712 Accelerant Dug dịch 712 </t>
  </si>
  <si>
    <t>L</t>
  </si>
  <si>
    <t>KingFa PP 36380MA, P9W-G0242, Arctic white  nhựa nội</t>
    <phoneticPr fontId="27" type="noConversion"/>
  </si>
  <si>
    <t>KG</t>
    <phoneticPr fontId="1" type="noConversion"/>
  </si>
  <si>
    <t>TEKNOR APEX 2788-M7 Nhựa ngoại</t>
  </si>
  <si>
    <t>Carton Box Bìa thùng</t>
  </si>
  <si>
    <t xml:space="preserve">Paper board Tấm đậy, Lót đáy </t>
  </si>
  <si>
    <t>Tray Khay</t>
  </si>
  <si>
    <t>Foam Xốp dày</t>
  </si>
  <si>
    <t>Foarm Xốp mỏng</t>
  </si>
  <si>
    <t>FIT TAPE Băng dích FIT</t>
  </si>
  <si>
    <t>TRANSPARENT TAPE Băng dính trắng</t>
  </si>
  <si>
    <t>Waterproof bag Túi PE</t>
  </si>
  <si>
    <t>Label 45*12 Label 45*12</t>
  </si>
  <si>
    <t>Seal label  Tem bảo mật</t>
  </si>
  <si>
    <t>Total</t>
    <phoneticPr fontId="27" type="noConversion"/>
  </si>
  <si>
    <t>VND</t>
    <phoneticPr fontId="27" type="noConversion"/>
  </si>
  <si>
    <t>KNDT</t>
    <phoneticPr fontId="27" type="noConversion"/>
  </si>
  <si>
    <t>i+k=l</t>
    <phoneticPr fontId="1" type="noConversion"/>
  </si>
  <si>
    <t>發料料號
Mãvậtliệu</t>
  </si>
  <si>
    <t>stt</t>
    <phoneticPr fontId="27" type="noConversion"/>
  </si>
  <si>
    <t>料號</t>
    <phoneticPr fontId="27" type="noConversion"/>
  </si>
  <si>
    <t>名稱</t>
    <phoneticPr fontId="27" type="noConversion"/>
  </si>
  <si>
    <t>單位</t>
    <phoneticPr fontId="27" type="noConversion"/>
  </si>
  <si>
    <t>規格</t>
    <phoneticPr fontId="27" type="noConversion"/>
  </si>
  <si>
    <t>數量</t>
    <phoneticPr fontId="27" type="noConversion"/>
  </si>
  <si>
    <t>箱</t>
    <phoneticPr fontId="27" type="noConversion"/>
  </si>
  <si>
    <t>ESD Bracket Vỏ sắt</t>
  </si>
  <si>
    <t>911-0002-045</t>
    <phoneticPr fontId="1" type="noConversion"/>
  </si>
  <si>
    <t>盒</t>
    <phoneticPr fontId="27" type="noConversion"/>
  </si>
  <si>
    <t>911-0004-020</t>
    <phoneticPr fontId="1" type="noConversion"/>
  </si>
  <si>
    <t>瓶</t>
    <phoneticPr fontId="27" type="noConversion"/>
  </si>
  <si>
    <t>Loctite 3542 keo nung 3542</t>
  </si>
  <si>
    <t>罐</t>
    <phoneticPr fontId="27" type="noConversion"/>
  </si>
  <si>
    <t>901-0324-011</t>
    <phoneticPr fontId="1" type="noConversion"/>
  </si>
  <si>
    <t>KingFa PP 36380MA,
P9W-G0242, Arctic white  nhựa nội</t>
    <phoneticPr fontId="27" type="noConversion"/>
  </si>
  <si>
    <t>包</t>
    <phoneticPr fontId="27" type="noConversion"/>
  </si>
  <si>
    <t>901-0175-030</t>
    <phoneticPr fontId="1" type="noConversion"/>
  </si>
  <si>
    <t>TEKNOR APEX 2788-M7 
Nhựa ngoại</t>
    <phoneticPr fontId="27" type="noConversion"/>
  </si>
  <si>
    <t>081-0001-2650</t>
    <phoneticPr fontId="1" type="noConversion"/>
  </si>
  <si>
    <t>081-0001-2822</t>
    <phoneticPr fontId="1" type="noConversion"/>
  </si>
  <si>
    <t>卷</t>
    <phoneticPr fontId="27" type="noConversion"/>
  </si>
  <si>
    <t>081-0006-9219</t>
    <phoneticPr fontId="1" type="noConversion"/>
  </si>
  <si>
    <t>TRANSPARENT TAPE
 Băng dính trắng</t>
    <phoneticPr fontId="27" type="noConversion"/>
  </si>
  <si>
    <t>CNC</t>
  </si>
  <si>
    <t>其他模切類</t>
  </si>
  <si>
    <t>紙製品類</t>
  </si>
  <si>
    <t>緩沖類</t>
  </si>
  <si>
    <t>模切膠帶類</t>
  </si>
  <si>
    <t>棧板類</t>
  </si>
  <si>
    <t>規格</t>
    <phoneticPr fontId="1" type="noConversion"/>
  </si>
  <si>
    <t>規格
數量</t>
    <phoneticPr fontId="1" type="noConversion"/>
  </si>
  <si>
    <t>单价</t>
    <phoneticPr fontId="1" type="noConversion"/>
  </si>
  <si>
    <t>单位</t>
    <phoneticPr fontId="1" type="noConversion"/>
  </si>
  <si>
    <t>MPQ</t>
    <phoneticPr fontId="1" type="noConversion"/>
  </si>
  <si>
    <t>物料類型</t>
    <phoneticPr fontId="1" type="noConversion"/>
  </si>
  <si>
    <t>廠商</t>
    <phoneticPr fontId="1" type="noConversion"/>
  </si>
  <si>
    <t>轉移整數規格數量</t>
    <phoneticPr fontId="1" type="noConversion"/>
  </si>
  <si>
    <t>減去3K套剩餘庫存+OPO</t>
    <phoneticPr fontId="1" type="noConversion"/>
  </si>
  <si>
    <t>BBY-BOM</t>
    <phoneticPr fontId="1" type="noConversion"/>
  </si>
  <si>
    <t>采购姓名</t>
    <phoneticPr fontId="1" type="noConversion"/>
  </si>
  <si>
    <t>分机</t>
    <phoneticPr fontId="1" type="noConversion"/>
  </si>
  <si>
    <t>邮箱地址</t>
    <phoneticPr fontId="1" type="noConversion"/>
  </si>
  <si>
    <t>009-0003-7887-V</t>
    <phoneticPr fontId="1" type="noConversion"/>
  </si>
  <si>
    <t>VVN0010065</t>
    <phoneticPr fontId="1" type="noConversion"/>
  </si>
  <si>
    <t>AEC備注2   8/29</t>
    <phoneticPr fontId="1" type="noConversion"/>
  </si>
  <si>
    <t>Cut off</t>
    <phoneticPr fontId="1" type="noConversion"/>
  </si>
  <si>
    <t>序列</t>
    <phoneticPr fontId="1" type="noConversion"/>
  </si>
  <si>
    <t>料號</t>
    <phoneticPr fontId="1" type="noConversion"/>
  </si>
  <si>
    <t>類別</t>
    <phoneticPr fontId="1" type="noConversion"/>
  </si>
  <si>
    <t>品名</t>
    <phoneticPr fontId="1" type="noConversion"/>
  </si>
  <si>
    <t>903-0003-824</t>
    <phoneticPr fontId="1" type="noConversion"/>
  </si>
  <si>
    <t>ML</t>
    <phoneticPr fontId="1" type="noConversion"/>
  </si>
  <si>
    <t>571-21332</t>
    <phoneticPr fontId="1" type="noConversion"/>
  </si>
  <si>
    <t>pur-ha-chem3@fit-foxconn.com</t>
    <phoneticPr fontId="1" type="noConversion"/>
  </si>
  <si>
    <t>VHK0011587</t>
    <phoneticPr fontId="1" type="noConversion"/>
  </si>
  <si>
    <t>G</t>
    <phoneticPr fontId="1" type="noConversion"/>
  </si>
  <si>
    <r>
      <rPr>
        <sz val="12"/>
        <rFont val="SimSun"/>
        <family val="3"/>
        <charset val="134"/>
      </rPr>
      <t>射出成型類</t>
    </r>
    <phoneticPr fontId="1" type="noConversion"/>
  </si>
  <si>
    <r>
      <rPr>
        <sz val="12"/>
        <color theme="1"/>
        <rFont val="SimSun"/>
        <family val="3"/>
        <charset val="134"/>
      </rPr>
      <t>箱</t>
    </r>
  </si>
  <si>
    <r>
      <rPr>
        <sz val="12"/>
        <color theme="1"/>
        <rFont val="SimSun"/>
        <family val="3"/>
        <charset val="134"/>
      </rPr>
      <t>外購半成品</t>
    </r>
  </si>
  <si>
    <r>
      <rPr>
        <sz val="12"/>
        <rFont val="SimSun"/>
        <family val="3"/>
        <charset val="134"/>
      </rPr>
      <t>膠水</t>
    </r>
  </si>
  <si>
    <r>
      <rPr>
        <sz val="12"/>
        <color theme="1"/>
        <rFont val="SimSun"/>
        <family val="3"/>
        <charset val="134"/>
      </rPr>
      <t>瓶</t>
    </r>
  </si>
  <si>
    <r>
      <rPr>
        <sz val="12"/>
        <color theme="1"/>
        <rFont val="SimSun"/>
        <family val="3"/>
        <charset val="134"/>
      </rPr>
      <t>外購件</t>
    </r>
  </si>
  <si>
    <r>
      <rPr>
        <sz val="12"/>
        <color theme="1"/>
        <rFont val="SimSun"/>
        <family val="3"/>
        <charset val="134"/>
      </rPr>
      <t>四海</t>
    </r>
  </si>
  <si>
    <r>
      <rPr>
        <sz val="12"/>
        <color theme="1"/>
        <rFont val="SimSun"/>
        <family val="3"/>
        <charset val="134"/>
      </rPr>
      <t>阮庭藶</t>
    </r>
    <phoneticPr fontId="1" type="noConversion"/>
  </si>
  <si>
    <r>
      <rPr>
        <sz val="12"/>
        <color theme="1"/>
        <rFont val="SimSun"/>
        <family val="3"/>
        <charset val="134"/>
      </rPr>
      <t>吳春鳳</t>
    </r>
    <phoneticPr fontId="1" type="noConversion"/>
  </si>
  <si>
    <r>
      <rPr>
        <sz val="12"/>
        <rFont val="SimSun"/>
        <family val="3"/>
        <charset val="134"/>
      </rPr>
      <t>外購件</t>
    </r>
  </si>
  <si>
    <r>
      <rPr>
        <sz val="12"/>
        <rFont val="SimSun"/>
        <family val="3"/>
        <charset val="134"/>
      </rPr>
      <t>多余物料转</t>
    </r>
    <r>
      <rPr>
        <sz val="12"/>
        <rFont val="Times New Roman"/>
        <family val="1"/>
      </rPr>
      <t>AEC</t>
    </r>
    <r>
      <rPr>
        <sz val="12"/>
        <rFont val="SimSun"/>
        <family val="3"/>
        <charset val="134"/>
      </rPr>
      <t>消化</t>
    </r>
  </si>
  <si>
    <r>
      <rPr>
        <sz val="12"/>
        <rFont val="SimSun"/>
        <family val="3"/>
        <charset val="134"/>
      </rPr>
      <t>阮垂玲</t>
    </r>
  </si>
  <si>
    <r>
      <rPr>
        <sz val="12"/>
        <rFont val="SimSun"/>
        <family val="3"/>
        <charset val="134"/>
      </rPr>
      <t>谭氏琼</t>
    </r>
    <phoneticPr fontId="1" type="noConversion"/>
  </si>
  <si>
    <t>535-21516</t>
    <phoneticPr fontId="1" type="noConversion"/>
  </si>
  <si>
    <t>gmp-vn-proj10@fit-foxconn.com</t>
    <phoneticPr fontId="1" type="noConversion"/>
  </si>
  <si>
    <t>015-0001-2324</t>
    <phoneticPr fontId="1" type="noConversion"/>
  </si>
  <si>
    <r>
      <rPr>
        <sz val="12"/>
        <rFont val="SimSun"/>
        <family val="3"/>
        <charset val="134"/>
      </rPr>
      <t>电缆</t>
    </r>
    <phoneticPr fontId="1" type="noConversion"/>
  </si>
  <si>
    <r>
      <rPr>
        <sz val="12"/>
        <rFont val="SimSun"/>
        <family val="3"/>
        <charset val="134"/>
      </rPr>
      <t>外購半成品</t>
    </r>
  </si>
  <si>
    <r>
      <rPr>
        <sz val="12"/>
        <rFont val="SimSun"/>
        <family val="3"/>
        <charset val="134"/>
      </rPr>
      <t>李三軍</t>
    </r>
    <phoneticPr fontId="1" type="noConversion"/>
  </si>
  <si>
    <t>570-36619</t>
    <phoneticPr fontId="1" type="noConversion"/>
  </si>
  <si>
    <t>san-jun.li@fit-foxconn.com</t>
    <phoneticPr fontId="1" type="noConversion"/>
  </si>
  <si>
    <r>
      <rPr>
        <sz val="12"/>
        <rFont val="SimSun"/>
        <family val="3"/>
        <charset val="134"/>
      </rPr>
      <t>錫條</t>
    </r>
  </si>
  <si>
    <r>
      <t>SOLDER BAR|</t>
    </r>
    <r>
      <rPr>
        <sz val="12"/>
        <rFont val="SimSun"/>
        <family val="3"/>
        <charset val="134"/>
      </rPr>
      <t>錫棒</t>
    </r>
    <r>
      <rPr>
        <sz val="12"/>
        <rFont val="Times New Roman"/>
        <family val="1"/>
      </rPr>
      <t>TY-106(S)</t>
    </r>
  </si>
  <si>
    <r>
      <rPr>
        <sz val="12"/>
        <color theme="1"/>
        <rFont val="SimSun"/>
        <family val="3"/>
        <charset val="134"/>
      </rPr>
      <t>盒</t>
    </r>
  </si>
  <si>
    <r>
      <rPr>
        <sz val="12"/>
        <rFont val="SimSun"/>
        <family val="3"/>
        <charset val="134"/>
      </rPr>
      <t>太和</t>
    </r>
  </si>
  <si>
    <r>
      <rPr>
        <sz val="12"/>
        <rFont val="SimSun"/>
        <family val="3"/>
        <charset val="134"/>
      </rPr>
      <t>姚巧</t>
    </r>
    <phoneticPr fontId="1" type="noConversion"/>
  </si>
  <si>
    <t>560-79697</t>
    <phoneticPr fontId="1" type="noConversion"/>
  </si>
  <si>
    <t>pca-pcp1@mail.foxconn.com</t>
    <phoneticPr fontId="1" type="noConversion"/>
  </si>
  <si>
    <r>
      <rPr>
        <sz val="12"/>
        <rFont val="SimSun"/>
        <family val="3"/>
        <charset val="134"/>
      </rPr>
      <t>錫絲</t>
    </r>
  </si>
  <si>
    <t>VHK0010403</t>
    <phoneticPr fontId="1" type="noConversion"/>
  </si>
  <si>
    <t>KG</t>
    <phoneticPr fontId="1" type="noConversion"/>
  </si>
  <si>
    <r>
      <rPr>
        <sz val="12"/>
        <rFont val="SimSun"/>
        <family val="3"/>
        <charset val="134"/>
      </rPr>
      <t>四海</t>
    </r>
  </si>
  <si>
    <r>
      <rPr>
        <sz val="12"/>
        <rFont val="SimSun"/>
        <family val="3"/>
        <charset val="134"/>
      </rPr>
      <t>阮庭藶</t>
    </r>
    <phoneticPr fontId="1" type="noConversion"/>
  </si>
  <si>
    <r>
      <rPr>
        <sz val="12"/>
        <rFont val="SimSun"/>
        <family val="3"/>
        <charset val="134"/>
      </rPr>
      <t>吳春鳳</t>
    </r>
    <phoneticPr fontId="1" type="noConversion"/>
  </si>
  <si>
    <r>
      <rPr>
        <sz val="12"/>
        <rFont val="SimSun"/>
        <family val="3"/>
        <charset val="134"/>
      </rPr>
      <t>外購件</t>
    </r>
    <phoneticPr fontId="1" type="noConversion"/>
  </si>
  <si>
    <r>
      <rPr>
        <sz val="12"/>
        <rFont val="SimSun"/>
        <family val="3"/>
        <charset val="134"/>
      </rPr>
      <t>支架</t>
    </r>
    <phoneticPr fontId="1" type="noConversion"/>
  </si>
  <si>
    <r>
      <rPr>
        <sz val="11"/>
        <color theme="1"/>
        <rFont val="SimSun"/>
        <family val="3"/>
        <charset val="134"/>
      </rPr>
      <t>箱</t>
    </r>
  </si>
  <si>
    <r>
      <rPr>
        <sz val="12"/>
        <rFont val="SimSun"/>
        <family val="3"/>
        <charset val="134"/>
      </rPr>
      <t>谭氏琼</t>
    </r>
    <phoneticPr fontId="1" type="noConversion"/>
  </si>
  <si>
    <t>535-21516</t>
    <phoneticPr fontId="1" type="noConversion"/>
  </si>
  <si>
    <t>gmp-vn-proj10@fit-foxconn.com</t>
    <phoneticPr fontId="1" type="noConversion"/>
  </si>
  <si>
    <r>
      <rPr>
        <sz val="12"/>
        <color theme="1"/>
        <rFont val="SimSun"/>
        <family val="3"/>
        <charset val="134"/>
      </rPr>
      <t>包</t>
    </r>
  </si>
  <si>
    <r>
      <rPr>
        <sz val="12"/>
        <rFont val="SimSun"/>
        <family val="3"/>
        <charset val="134"/>
      </rPr>
      <t>呂氏絨</t>
    </r>
    <r>
      <rPr>
        <sz val="12"/>
        <rFont val="Times New Roman"/>
        <family val="1"/>
      </rPr>
      <t xml:space="preserve"> </t>
    </r>
  </si>
  <si>
    <r>
      <rPr>
        <sz val="12"/>
        <color theme="1"/>
        <rFont val="SimSun"/>
        <family val="3"/>
        <charset val="134"/>
      </rPr>
      <t>卷</t>
    </r>
  </si>
  <si>
    <r>
      <t>JINYONGLI (</t>
    </r>
    <r>
      <rPr>
        <sz val="12"/>
        <rFont val="SimSun"/>
        <family val="3"/>
        <charset val="134"/>
      </rPr>
      <t>金永利</t>
    </r>
    <r>
      <rPr>
        <sz val="12"/>
        <rFont val="Times New Roman"/>
        <family val="1"/>
      </rPr>
      <t>)</t>
    </r>
  </si>
  <si>
    <r>
      <rPr>
        <sz val="12"/>
        <rFont val="SimSun"/>
        <family val="3"/>
        <charset val="134"/>
      </rPr>
      <t>黎氏泰</t>
    </r>
  </si>
  <si>
    <t>gmp-vn-proj19@fit-foxconn.com</t>
    <phoneticPr fontId="1" type="noConversion"/>
  </si>
  <si>
    <r>
      <t xml:space="preserve"> </t>
    </r>
    <r>
      <rPr>
        <sz val="12"/>
        <color theme="1"/>
        <rFont val="SimSun"/>
        <family val="3"/>
        <charset val="134"/>
      </rPr>
      <t>捆子</t>
    </r>
    <r>
      <rPr>
        <sz val="12"/>
        <color theme="1"/>
        <rFont val="Times New Roman"/>
        <family val="1"/>
      </rPr>
      <t>/</t>
    </r>
    <r>
      <rPr>
        <sz val="12"/>
        <color theme="1"/>
        <rFont val="SimSun"/>
        <family val="3"/>
        <charset val="134"/>
      </rPr>
      <t>簇</t>
    </r>
  </si>
  <si>
    <r>
      <rPr>
        <sz val="12"/>
        <rFont val="SimSun"/>
        <family val="3"/>
        <charset val="134"/>
      </rPr>
      <t>甲秋懷</t>
    </r>
  </si>
  <si>
    <t>gmp-vn-proj13@fit-foxconn.com</t>
    <phoneticPr fontId="1" type="noConversion"/>
  </si>
  <si>
    <r>
      <rPr>
        <sz val="12"/>
        <rFont val="SimSun"/>
        <family val="3"/>
        <charset val="134"/>
      </rPr>
      <t>阮氏红幸</t>
    </r>
  </si>
  <si>
    <t>gmp-vn-proj8@fit-foxconn.com</t>
    <phoneticPr fontId="1" type="noConversion"/>
  </si>
  <si>
    <r>
      <rPr>
        <sz val="12"/>
        <color theme="1"/>
        <rFont val="SimSun"/>
        <family val="3"/>
        <charset val="134"/>
      </rPr>
      <t>托盘</t>
    </r>
  </si>
  <si>
    <r>
      <rPr>
        <sz val="12"/>
        <rFont val="SimSun"/>
        <family val="3"/>
        <charset val="134"/>
      </rPr>
      <t>谭氏琼</t>
    </r>
  </si>
  <si>
    <t>L/T
(days)</t>
    <phoneticPr fontId="1" type="noConversion"/>
  </si>
  <si>
    <r>
      <t>BOM</t>
    </r>
    <r>
      <rPr>
        <sz val="14"/>
        <color theme="1"/>
        <rFont val="SimSun"/>
        <family val="3"/>
        <charset val="134"/>
      </rPr>
      <t>用量</t>
    </r>
    <phoneticPr fontId="1" type="noConversion"/>
  </si>
  <si>
    <r>
      <rPr>
        <sz val="14"/>
        <color theme="1"/>
        <rFont val="SimSun"/>
        <family val="3"/>
        <charset val="134"/>
      </rPr>
      <t>生產十課
庫存</t>
    </r>
    <r>
      <rPr>
        <sz val="14"/>
        <color theme="1"/>
        <rFont val="Times New Roman"/>
        <family val="1"/>
      </rPr>
      <t>+WIP</t>
    </r>
    <phoneticPr fontId="1" type="noConversion"/>
  </si>
  <si>
    <r>
      <t>PO</t>
    </r>
    <r>
      <rPr>
        <sz val="14"/>
        <color theme="1"/>
        <rFont val="SimSun"/>
        <family val="3"/>
        <charset val="134"/>
      </rPr>
      <t>在外量</t>
    </r>
    <phoneticPr fontId="1" type="noConversion"/>
  </si>
  <si>
    <t>BOH</t>
    <phoneticPr fontId="1" type="noConversion"/>
  </si>
  <si>
    <r>
      <t>Excess</t>
    </r>
    <r>
      <rPr>
        <sz val="14"/>
        <color theme="1"/>
        <rFont val="SimSun"/>
        <family val="3"/>
        <charset val="134"/>
      </rPr>
      <t>庫存</t>
    </r>
    <phoneticPr fontId="1" type="noConversion"/>
  </si>
  <si>
    <r>
      <t>Excess</t>
    </r>
    <r>
      <rPr>
        <sz val="14"/>
        <color theme="1"/>
        <rFont val="SimSun"/>
        <family val="3"/>
        <charset val="134"/>
      </rPr>
      <t>金額</t>
    </r>
    <phoneticPr fontId="1" type="noConversion"/>
  </si>
  <si>
    <t>黃田倉
庫存</t>
    <phoneticPr fontId="1" type="noConversion"/>
  </si>
  <si>
    <t>排產計劃</t>
    <phoneticPr fontId="1" type="noConversion"/>
  </si>
  <si>
    <t>物控</t>
    <phoneticPr fontId="1" type="noConversion"/>
  </si>
  <si>
    <t xml:space="preserve">911-0002-045 </t>
    <phoneticPr fontId="1" type="noConversion"/>
  </si>
  <si>
    <t xml:space="preserve">911-0004-020 </t>
    <phoneticPr fontId="1" type="noConversion"/>
  </si>
  <si>
    <t>080-0043-346</t>
    <phoneticPr fontId="1" type="noConversion"/>
  </si>
  <si>
    <t xml:space="preserve">081-0001-2822  </t>
    <phoneticPr fontId="1" type="noConversion"/>
  </si>
  <si>
    <t>備注</t>
    <phoneticPr fontId="1" type="noConversion"/>
  </si>
  <si>
    <t>序號</t>
    <phoneticPr fontId="1" type="noConversion"/>
  </si>
  <si>
    <t>料号</t>
  </si>
  <si>
    <t>品名</t>
  </si>
  <si>
    <t>单位</t>
  </si>
  <si>
    <t xml:space="preserve">BOM </t>
  </si>
  <si>
    <t>需求数量</t>
  </si>
  <si>
    <t>FIT轉出</t>
    <phoneticPr fontId="1" type="noConversion"/>
  </si>
  <si>
    <r>
      <t>AEC</t>
    </r>
    <r>
      <rPr>
        <sz val="11"/>
        <color theme="1"/>
        <rFont val="Microsoft YaHei"/>
        <family val="2"/>
        <charset val="134"/>
      </rPr>
      <t>簽收</t>
    </r>
    <phoneticPr fontId="1" type="noConversion"/>
  </si>
  <si>
    <t>責任人</t>
    <phoneticPr fontId="1" type="noConversion"/>
  </si>
  <si>
    <t>黎氏芸英</t>
    <phoneticPr fontId="1" type="noConversion"/>
  </si>
  <si>
    <t>ml</t>
  </si>
  <si>
    <t>071-0001-5382</t>
    <phoneticPr fontId="1" type="noConversion"/>
  </si>
  <si>
    <r>
      <rPr>
        <strike/>
        <sz val="11"/>
        <color rgb="FFFF0000"/>
        <rFont val="宋体"/>
        <family val="1"/>
        <charset val="136"/>
        <scheme val="minor"/>
      </rPr>
      <t>791-1094-005</t>
    </r>
    <r>
      <rPr>
        <sz val="11"/>
        <color rgb="FFFF0000"/>
        <rFont val="宋体"/>
        <family val="2"/>
        <scheme val="minor"/>
      </rPr>
      <t xml:space="preserve">
</t>
    </r>
    <r>
      <rPr>
        <sz val="11"/>
        <color rgb="FF00B0F0"/>
        <rFont val="宋体"/>
        <family val="1"/>
        <charset val="136"/>
        <scheme val="minor"/>
      </rPr>
      <t>015-0001-2324</t>
    </r>
    <phoneticPr fontId="1" type="noConversion"/>
  </si>
  <si>
    <t>RAW CABLE|RAW CABLE</t>
    <phoneticPr fontId="1" type="noConversion"/>
  </si>
  <si>
    <t>m</t>
  </si>
  <si>
    <t>015-0001-2324替代</t>
    <phoneticPr fontId="1" type="noConversion"/>
  </si>
  <si>
    <t>SOLDER BAR|錫棒TY-106(S)</t>
  </si>
  <si>
    <t>g</t>
  </si>
  <si>
    <t>JA4M03C-04B01-7H</t>
    <phoneticPr fontId="1" type="noConversion"/>
  </si>
  <si>
    <t>kg</t>
  </si>
  <si>
    <t>903-0002-264</t>
    <phoneticPr fontId="1" type="noConversion"/>
  </si>
  <si>
    <t>903-0001-956</t>
    <phoneticPr fontId="1" type="noConversion"/>
  </si>
  <si>
    <t>026-0001-2252</t>
    <phoneticPr fontId="1" type="noConversion"/>
  </si>
  <si>
    <t>083-0013-2133</t>
    <phoneticPr fontId="1" type="noConversion"/>
  </si>
  <si>
    <t>081-0003-3008</t>
    <phoneticPr fontId="1" type="noConversion"/>
  </si>
  <si>
    <t>081-0001-3007</t>
    <phoneticPr fontId="1" type="noConversion"/>
  </si>
  <si>
    <t>081-0001-2324</t>
    <phoneticPr fontId="1" type="noConversion"/>
  </si>
  <si>
    <t>081-0005-9219</t>
    <phoneticPr fontId="1" type="noConversion"/>
  </si>
  <si>
    <t>保質期截止到：2026/01/26</t>
    <phoneticPr fontId="1" type="noConversion"/>
  </si>
  <si>
    <t>保質期截止到：2025/06/03</t>
    <phoneticPr fontId="1" type="noConversion"/>
  </si>
  <si>
    <t>071-0001-5382</t>
    <phoneticPr fontId="1" type="noConversion"/>
  </si>
  <si>
    <r>
      <rPr>
        <sz val="14"/>
        <color theme="1"/>
        <rFont val="細明體"/>
        <family val="3"/>
        <charset val="136"/>
      </rPr>
      <t xml:space="preserve">黃田倉
庫存
</t>
    </r>
    <r>
      <rPr>
        <sz val="14"/>
        <color theme="1"/>
        <rFont val="Times New Roman"/>
        <family val="1"/>
      </rPr>
      <t>2024.10.14</t>
    </r>
    <phoneticPr fontId="1" type="noConversion"/>
  </si>
  <si>
    <t>903-0001-956</t>
    <phoneticPr fontId="1" type="noConversion"/>
  </si>
  <si>
    <t>903-0001-925</t>
    <phoneticPr fontId="1" type="noConversion"/>
  </si>
  <si>
    <t xml:space="preserve">026-0001-2252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</si>
</sst>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 * #,##0.00_ ;_ * \-#,##0.00_ ;_ * &quot;-&quot;??_ ;_ @_ "/>
    <numFmt numFmtId="176" formatCode="_-* #,##0.00_-;\-* #,##0.00_-;_-* &quot;-&quot;??_-;_-@_-"/>
    <numFmt numFmtId="177" formatCode="_(* #,##0_);_(* \(#,##0\);_(* &quot;-&quot;??_);_(@_)"/>
    <numFmt numFmtId="178" formatCode="_ * #,##0_ ;_ * \-#,##0_ ;_ * &quot;-&quot;??_ ;_ @_ "/>
    <numFmt numFmtId="179" formatCode="m/d;@"/>
    <numFmt numFmtId="180" formatCode="\W\K#,##0"/>
    <numFmt numFmtId="181" formatCode="[$-404]e/m/d;@"/>
    <numFmt numFmtId="182" formatCode="_-* #,##0_-;\-* #,##0_-;_-* &quot;-&quot;??_-;_-@_-"/>
    <numFmt numFmtId="183" formatCode="\-"/>
    <numFmt numFmtId="184" formatCode="_(* #,##0.0_);_(* \(#,##0.0\);_(* &quot;-&quot;??_);_(@_)"/>
    <numFmt numFmtId="185" formatCode="0.000%"/>
    <numFmt numFmtId="186" formatCode="_-* #,##0.000_-;\-* #,##0.000_-;_-* &quot;-&quot;??_-;_-@_-"/>
    <numFmt numFmtId="187" formatCode="_-* #,##0.0000_-;\-* #,##0.0000_-;_-* &quot;-&quot;??_-;_-@_-"/>
    <numFmt numFmtId="188" formatCode="#,##0_ ;[Red]\-#,##0\ "/>
    <numFmt numFmtId="189" formatCode="0.0%"/>
    <numFmt numFmtId="190" formatCode="#,##0_ "/>
    <numFmt numFmtId="191" formatCode="#,##0_);[Red]\(#,##0\)"/>
    <numFmt numFmtId="192" formatCode="#,##0.00_);[Red]\(#,##0.00\)"/>
    <numFmt numFmtId="193" formatCode="#,##0.000_);[Red]\(#,##0.000\)"/>
    <numFmt numFmtId="194" formatCode="#,##0.0000_);[Red]\(#,##0.0000\)"/>
    <numFmt numFmtId="195" formatCode="#,##0.00000_);[Red]\(#,##0.00000\)"/>
    <numFmt numFmtId="196" formatCode="#,##0.0000000_);[Red]\(#,##0.0000000\)"/>
    <numFmt numFmtId="197" formatCode="_(* #,##0.00_);_(* \(#,##0.00\);_(* &quot;-&quot;??_);_(@_)"/>
    <numFmt numFmtId="198" formatCode="_(* #,##0.00000_);_(* \(#,##0.00000\);_(* &quot;-&quot;??_);_(@_)"/>
    <numFmt numFmtId="199" formatCode="_(* #,##0.000_);_(* \(#,##0.000\);_(* &quot;-&quot;??_);_(@_)"/>
  </numFmts>
  <fonts count="55">
    <font>
      <sz val="12"/>
      <color theme="1"/>
      <name val="宋体"/>
      <family val="2"/>
      <scheme val="minor"/>
    </font>
    <font>
      <sz val="9"/>
      <name val="宋体"/>
      <family val="3"/>
      <charset val="136"/>
      <scheme val="minor"/>
    </font>
    <font>
      <sz val="12"/>
      <color theme="1"/>
      <name val="宋体"/>
      <family val="2"/>
      <scheme val="minor"/>
    </font>
    <font>
      <sz val="12"/>
      <name val="新細明體"/>
      <family val="1"/>
      <charset val="136"/>
    </font>
    <font>
      <b/>
      <sz val="12"/>
      <name val="新細明體"/>
      <family val="1"/>
      <charset val="136"/>
    </font>
    <font>
      <b/>
      <i/>
      <sz val="12"/>
      <name val="Times New Roman"/>
      <family val="1"/>
    </font>
    <font>
      <b/>
      <i/>
      <sz val="12"/>
      <name val="細明體"/>
      <family val="3"/>
      <charset val="136"/>
    </font>
    <font>
      <sz val="12"/>
      <color theme="1"/>
      <name val="Times New Roman"/>
      <family val="1"/>
    </font>
    <font>
      <b/>
      <i/>
      <sz val="10"/>
      <name val="Times New Roman"/>
      <family val="1"/>
    </font>
    <font>
      <b/>
      <sz val="12"/>
      <name val="Times New Roman"/>
      <family val="1"/>
    </font>
    <font>
      <b/>
      <sz val="12"/>
      <name val="細明體"/>
      <family val="3"/>
      <charset val="136"/>
    </font>
    <font>
      <b/>
      <sz val="10"/>
      <name val="Times New Roman"/>
      <family val="1"/>
    </font>
    <font>
      <b/>
      <sz val="10"/>
      <color rgb="FFFF0000"/>
      <name val="Times New Roman"/>
      <family val="1"/>
    </font>
    <font>
      <sz val="1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indexed="12"/>
      <name val="Times New Roman"/>
      <family val="1"/>
    </font>
    <font>
      <b/>
      <sz val="10"/>
      <color indexed="12"/>
      <name val="Times New Roman"/>
      <family val="1"/>
    </font>
    <font>
      <sz val="10"/>
      <name val="Times New Roman"/>
      <family val="1"/>
    </font>
    <font>
      <sz val="10"/>
      <color theme="1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sz val="10"/>
      <name val="細明體"/>
      <family val="3"/>
      <charset val="136"/>
    </font>
    <font>
      <sz val="10"/>
      <color rgb="FFFF0000"/>
      <name val="Times New Roman"/>
      <family val="1"/>
    </font>
    <font>
      <u/>
      <sz val="12"/>
      <color theme="10"/>
      <name val="宋体"/>
      <family val="2"/>
      <scheme val="minor"/>
    </font>
    <font>
      <b/>
      <sz val="20"/>
      <color theme="1"/>
      <name val="Times New Roman"/>
      <family val="1"/>
    </font>
    <font>
      <b/>
      <sz val="20"/>
      <color theme="1"/>
      <name val="細明體"/>
      <family val="3"/>
      <charset val="136"/>
    </font>
    <font>
      <sz val="9"/>
      <name val="宋体"/>
      <family val="2"/>
      <charset val="136"/>
      <scheme val="minor"/>
    </font>
    <font>
      <b/>
      <sz val="12"/>
      <color theme="1"/>
      <name val="Times New Roman"/>
      <family val="1"/>
    </font>
    <font>
      <b/>
      <sz val="12"/>
      <color theme="1"/>
      <name val="細明體"/>
      <family val="3"/>
      <charset val="136"/>
    </font>
    <font>
      <sz val="11"/>
      <color theme="1"/>
      <name val="宋体"/>
      <family val="2"/>
      <charset val="136"/>
      <scheme val="minor"/>
    </font>
    <font>
      <b/>
      <sz val="10"/>
      <color theme="1"/>
      <name val="細明體"/>
      <family val="3"/>
      <charset val="136"/>
    </font>
    <font>
      <b/>
      <sz val="11"/>
      <color theme="1"/>
      <name val="Times New Roman"/>
      <family val="1"/>
    </font>
    <font>
      <sz val="10"/>
      <color theme="1"/>
      <name val="新細明體"/>
      <family val="2"/>
      <charset val="136"/>
    </font>
    <font>
      <b/>
      <sz val="11"/>
      <color theme="1"/>
      <name val="宋体"/>
      <family val="2"/>
      <charset val="136"/>
      <scheme val="minor"/>
    </font>
    <font>
      <sz val="11"/>
      <color theme="1"/>
      <name val="細明體"/>
      <family val="3"/>
      <charset val="136"/>
    </font>
    <font>
      <u/>
      <sz val="12"/>
      <color theme="10"/>
      <name val="Times New Roman"/>
      <family val="1"/>
    </font>
    <font>
      <sz val="12"/>
      <color theme="1"/>
      <name val="SimSun"/>
      <family val="3"/>
      <charset val="134"/>
    </font>
    <font>
      <sz val="12"/>
      <name val="SimSun"/>
      <family val="3"/>
      <charset val="134"/>
    </font>
    <font>
      <sz val="11"/>
      <color theme="1"/>
      <name val="SimSun"/>
      <family val="3"/>
      <charset val="134"/>
    </font>
    <font>
      <sz val="14"/>
      <color theme="1"/>
      <name val="SimSun"/>
      <family val="3"/>
      <charset val="134"/>
    </font>
    <font>
      <sz val="14"/>
      <color theme="1"/>
      <name val="Times New Roman"/>
      <family val="1"/>
    </font>
    <font>
      <sz val="14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細明體"/>
      <family val="3"/>
      <charset val="136"/>
    </font>
    <font>
      <sz val="9"/>
      <name val="宋体"/>
      <family val="3"/>
      <charset val="134"/>
      <scheme val="minor"/>
    </font>
    <font>
      <sz val="11"/>
      <color theme="1"/>
      <name val="Microsoft YaHei"/>
      <family val="2"/>
      <charset val="134"/>
    </font>
    <font>
      <sz val="11"/>
      <color rgb="FFFF0000"/>
      <name val="宋体"/>
      <family val="1"/>
      <charset val="136"/>
      <scheme val="minor"/>
    </font>
    <font>
      <strike/>
      <sz val="11"/>
      <color rgb="FFFF0000"/>
      <name val="宋体"/>
      <family val="1"/>
      <charset val="136"/>
      <scheme val="minor"/>
    </font>
    <font>
      <sz val="11"/>
      <color rgb="FFFF0000"/>
      <name val="宋体"/>
      <family val="2"/>
      <scheme val="minor"/>
    </font>
    <font>
      <sz val="11"/>
      <color rgb="FF00B0F0"/>
      <name val="宋体"/>
      <family val="1"/>
      <charset val="136"/>
      <scheme val="minor"/>
    </font>
    <font>
      <sz val="12"/>
      <name val="宋体"/>
      <family val="1"/>
      <charset val="136"/>
      <scheme val="minor"/>
    </font>
    <font>
      <sz val="12"/>
      <color theme="1"/>
      <name val="DengXian"/>
      <family val="3"/>
      <charset val="134"/>
    </font>
    <font>
      <sz val="12"/>
      <color rgb="FF00B0F0"/>
      <name val="Times New Roman"/>
      <family val="1"/>
    </font>
    <font>
      <sz val="14"/>
      <color theme="1"/>
      <name val="細明體"/>
      <family val="3"/>
      <charset val="136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ABEE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/>
    <xf numFmtId="0" fontId="4" fillId="0" borderId="0"/>
    <xf numFmtId="183" fontId="20" fillId="0" borderId="0"/>
    <xf numFmtId="0" fontId="24" fillId="0" borderId="0" applyNumberFormat="0" applyFill="0" applyBorder="0" applyAlignment="0" applyProtection="0"/>
    <xf numFmtId="176" fontId="30" fillId="0" borderId="0" applyFont="0" applyFill="0" applyBorder="0" applyAlignment="0" applyProtection="0">
      <alignment vertical="center"/>
    </xf>
    <xf numFmtId="0" fontId="3" fillId="0" borderId="0"/>
    <xf numFmtId="0" fontId="30" fillId="0" borderId="0">
      <alignment vertical="center"/>
    </xf>
    <xf numFmtId="176" fontId="30" fillId="0" borderId="0" applyFont="0" applyFill="0" applyBorder="0" applyAlignment="0" applyProtection="0">
      <alignment vertical="center"/>
    </xf>
  </cellStyleXfs>
  <cellXfs count="247">
    <xf numFmtId="0" fontId="0" fillId="0" borderId="0" xfId="0"/>
    <xf numFmtId="180" fontId="5" fillId="6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180" fontId="8" fillId="6" borderId="1" xfId="0" applyNumberFormat="1" applyFont="1" applyFill="1" applyBorder="1" applyAlignment="1">
      <alignment horizontal="center" vertical="center"/>
    </xf>
    <xf numFmtId="181" fontId="5" fillId="5" borderId="2" xfId="0" applyNumberFormat="1" applyFont="1" applyFill="1" applyBorder="1" applyAlignment="1">
      <alignment horizontal="center" vertical="center" wrapText="1"/>
    </xf>
    <xf numFmtId="179" fontId="5" fillId="5" borderId="4" xfId="0" applyNumberFormat="1" applyFont="1" applyFill="1" applyBorder="1" applyAlignment="1">
      <alignment horizontal="center" vertical="center" wrapText="1"/>
    </xf>
    <xf numFmtId="179" fontId="5" fillId="3" borderId="4" xfId="0" applyNumberFormat="1" applyFont="1" applyFill="1" applyBorder="1" applyAlignment="1">
      <alignment horizontal="center" vertical="center" wrapText="1"/>
    </xf>
    <xf numFmtId="179" fontId="5" fillId="7" borderId="4" xfId="0" applyNumberFormat="1" applyFont="1" applyFill="1" applyBorder="1" applyAlignment="1">
      <alignment horizontal="center" vertical="center" wrapText="1"/>
    </xf>
    <xf numFmtId="3" fontId="11" fillId="10" borderId="9" xfId="0" applyNumberFormat="1" applyFont="1" applyFill="1" applyBorder="1" applyAlignment="1">
      <alignment horizontal="center" vertical="center"/>
    </xf>
    <xf numFmtId="177" fontId="11" fillId="10" borderId="9" xfId="1" applyNumberFormat="1" applyFont="1" applyFill="1" applyBorder="1" applyAlignment="1">
      <alignment horizontal="center" vertical="center"/>
    </xf>
    <xf numFmtId="3" fontId="12" fillId="10" borderId="9" xfId="0" applyNumberFormat="1" applyFont="1" applyFill="1" applyBorder="1" applyAlignment="1">
      <alignment horizontal="center" vertical="center"/>
    </xf>
    <xf numFmtId="0" fontId="13" fillId="0" borderId="0" xfId="0" applyFont="1"/>
    <xf numFmtId="38" fontId="9" fillId="8" borderId="11" xfId="0" applyNumberFormat="1" applyFont="1" applyFill="1" applyBorder="1" applyAlignment="1">
      <alignment horizontal="center" vertical="center" wrapText="1"/>
    </xf>
    <xf numFmtId="38" fontId="9" fillId="8" borderId="12" xfId="0" applyNumberFormat="1" applyFont="1" applyFill="1" applyBorder="1" applyAlignment="1">
      <alignment horizontal="center" vertical="center" wrapText="1"/>
    </xf>
    <xf numFmtId="177" fontId="14" fillId="8" borderId="9" xfId="1" applyNumberFormat="1" applyFont="1" applyFill="1" applyBorder="1" applyAlignment="1">
      <alignment horizontal="center" vertical="center"/>
    </xf>
    <xf numFmtId="177" fontId="14" fillId="11" borderId="9" xfId="1" applyNumberFormat="1" applyFont="1" applyFill="1" applyBorder="1" applyAlignment="1">
      <alignment horizontal="center" vertical="center"/>
    </xf>
    <xf numFmtId="177" fontId="14" fillId="4" borderId="9" xfId="1" applyNumberFormat="1" applyFont="1" applyFill="1" applyBorder="1" applyAlignment="1">
      <alignment horizontal="center" vertical="center"/>
    </xf>
    <xf numFmtId="0" fontId="15" fillId="8" borderId="0" xfId="0" applyFont="1" applyFill="1"/>
    <xf numFmtId="9" fontId="16" fillId="8" borderId="13" xfId="2" applyFont="1" applyFill="1" applyBorder="1" applyAlignment="1">
      <alignment horizontal="center" vertical="center"/>
    </xf>
    <xf numFmtId="43" fontId="17" fillId="8" borderId="9" xfId="1" applyFont="1" applyFill="1" applyBorder="1" applyAlignment="1">
      <alignment horizontal="center" vertical="center"/>
    </xf>
    <xf numFmtId="9" fontId="17" fillId="8" borderId="13" xfId="2" applyFont="1" applyFill="1" applyBorder="1" applyAlignment="1">
      <alignment horizontal="center" vertical="center"/>
    </xf>
    <xf numFmtId="3" fontId="18" fillId="8" borderId="13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38" fontId="9" fillId="9" borderId="11" xfId="0" applyNumberFormat="1" applyFont="1" applyFill="1" applyBorder="1" applyAlignment="1">
      <alignment horizontal="center" vertical="center" wrapText="1"/>
    </xf>
    <xf numFmtId="38" fontId="9" fillId="9" borderId="12" xfId="0" applyNumberFormat="1" applyFont="1" applyFill="1" applyBorder="1" applyAlignment="1">
      <alignment horizontal="center" vertical="center" wrapText="1"/>
    </xf>
    <xf numFmtId="38" fontId="9" fillId="9" borderId="4" xfId="0" applyNumberFormat="1" applyFont="1" applyFill="1" applyBorder="1" applyAlignment="1">
      <alignment horizontal="center" vertical="center" wrapText="1"/>
    </xf>
    <xf numFmtId="3" fontId="18" fillId="12" borderId="13" xfId="0" applyNumberFormat="1" applyFont="1" applyFill="1" applyBorder="1" applyAlignment="1">
      <alignment horizontal="center" vertical="center" wrapText="1"/>
    </xf>
    <xf numFmtId="3" fontId="18" fillId="13" borderId="13" xfId="0" applyNumberFormat="1" applyFont="1" applyFill="1" applyBorder="1" applyAlignment="1">
      <alignment horizontal="center" vertical="center" wrapText="1"/>
    </xf>
    <xf numFmtId="3" fontId="18" fillId="7" borderId="13" xfId="0" applyNumberFormat="1" applyFont="1" applyFill="1" applyBorder="1" applyAlignment="1">
      <alignment horizontal="center" vertical="center" wrapText="1"/>
    </xf>
    <xf numFmtId="3" fontId="18" fillId="11" borderId="13" xfId="0" applyNumberFormat="1" applyFont="1" applyFill="1" applyBorder="1" applyAlignment="1">
      <alignment horizontal="center" vertical="center" wrapText="1"/>
    </xf>
    <xf numFmtId="182" fontId="18" fillId="14" borderId="4" xfId="1" applyNumberFormat="1" applyFont="1" applyFill="1" applyBorder="1" applyAlignment="1">
      <alignment horizontal="center" vertical="center" wrapText="1"/>
    </xf>
    <xf numFmtId="38" fontId="21" fillId="15" borderId="16" xfId="5" applyNumberFormat="1" applyFont="1" applyFill="1" applyBorder="1" applyAlignment="1">
      <alignment horizontal="center" vertical="center"/>
    </xf>
    <xf numFmtId="182" fontId="18" fillId="14" borderId="17" xfId="1" applyNumberFormat="1" applyFont="1" applyFill="1" applyBorder="1" applyAlignment="1">
      <alignment horizontal="center" vertical="center" wrapText="1"/>
    </xf>
    <xf numFmtId="182" fontId="18" fillId="14" borderId="13" xfId="1" applyNumberFormat="1" applyFont="1" applyFill="1" applyBorder="1" applyAlignment="1">
      <alignment horizontal="center" vertical="center" wrapText="1"/>
    </xf>
    <xf numFmtId="177" fontId="18" fillId="14" borderId="13" xfId="1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/>
    </xf>
    <xf numFmtId="177" fontId="19" fillId="13" borderId="1" xfId="1" applyNumberFormat="1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horizontal="center" vertical="center"/>
    </xf>
    <xf numFmtId="3" fontId="19" fillId="13" borderId="1" xfId="0" applyNumberFormat="1" applyFont="1" applyFill="1" applyBorder="1" applyAlignment="1">
      <alignment horizontal="center" vertical="center"/>
    </xf>
    <xf numFmtId="177" fontId="19" fillId="13" borderId="1" xfId="0" applyNumberFormat="1" applyFont="1" applyFill="1" applyBorder="1" applyAlignment="1">
      <alignment horizontal="center" vertical="center"/>
    </xf>
    <xf numFmtId="177" fontId="19" fillId="3" borderId="1" xfId="1" applyNumberFormat="1" applyFont="1" applyFill="1" applyBorder="1" applyAlignment="1">
      <alignment horizontal="center" vertical="center"/>
    </xf>
    <xf numFmtId="0" fontId="0" fillId="13" borderId="1" xfId="0" applyFill="1" applyBorder="1"/>
    <xf numFmtId="0" fontId="19" fillId="0" borderId="1" xfId="0" applyFont="1" applyBorder="1" applyAlignment="1">
      <alignment horizontal="center" vertical="center"/>
    </xf>
    <xf numFmtId="177" fontId="19" fillId="0" borderId="1" xfId="1" applyNumberFormat="1" applyFont="1" applyBorder="1" applyAlignment="1">
      <alignment horizontal="center" vertical="center"/>
    </xf>
    <xf numFmtId="3" fontId="19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77" fontId="23" fillId="0" borderId="1" xfId="1" applyNumberFormat="1" applyFont="1" applyBorder="1" applyAlignment="1">
      <alignment horizontal="center" vertical="center"/>
    </xf>
    <xf numFmtId="3" fontId="23" fillId="0" borderId="1" xfId="0" applyNumberFormat="1" applyFont="1" applyBorder="1" applyAlignment="1">
      <alignment horizontal="center" vertical="center"/>
    </xf>
    <xf numFmtId="177" fontId="12" fillId="0" borderId="1" xfId="1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177" fontId="19" fillId="0" borderId="1" xfId="0" applyNumberFormat="1" applyFont="1" applyBorder="1" applyAlignment="1">
      <alignment horizontal="center" vertical="center"/>
    </xf>
    <xf numFmtId="177" fontId="19" fillId="0" borderId="0" xfId="1" applyNumberFormat="1" applyFont="1" applyAlignment="1">
      <alignment horizontal="center" vertical="center"/>
    </xf>
    <xf numFmtId="177" fontId="19" fillId="3" borderId="0" xfId="1" applyNumberFormat="1" applyFont="1" applyFill="1" applyAlignment="1">
      <alignment horizontal="center" vertical="center"/>
    </xf>
    <xf numFmtId="184" fontId="19" fillId="0" borderId="0" xfId="1" applyNumberFormat="1" applyFont="1" applyAlignment="1">
      <alignment horizontal="center" vertical="center"/>
    </xf>
    <xf numFmtId="177" fontId="19" fillId="0" borderId="0" xfId="0" applyNumberFormat="1" applyFont="1" applyAlignment="1">
      <alignment horizontal="center" vertical="center"/>
    </xf>
    <xf numFmtId="3" fontId="19" fillId="0" borderId="0" xfId="0" applyNumberFormat="1" applyFont="1" applyAlignment="1">
      <alignment horizontal="center" vertical="center"/>
    </xf>
    <xf numFmtId="3" fontId="11" fillId="11" borderId="9" xfId="0" applyNumberFormat="1" applyFont="1" applyFill="1" applyBorder="1" applyAlignment="1">
      <alignment horizontal="center" vertical="center"/>
    </xf>
    <xf numFmtId="3" fontId="11" fillId="8" borderId="13" xfId="0" applyNumberFormat="1" applyFont="1" applyFill="1" applyBorder="1" applyAlignment="1">
      <alignment horizontal="center" vertical="center" wrapText="1"/>
    </xf>
    <xf numFmtId="185" fontId="19" fillId="0" borderId="0" xfId="2" applyNumberFormat="1" applyFont="1" applyAlignment="1">
      <alignment horizontal="center" vertical="center"/>
    </xf>
    <xf numFmtId="10" fontId="19" fillId="0" borderId="0" xfId="2" applyNumberFormat="1" applyFont="1" applyAlignment="1">
      <alignment horizontal="center" vertical="center"/>
    </xf>
    <xf numFmtId="9" fontId="19" fillId="0" borderId="0" xfId="2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9" fillId="0" borderId="1" xfId="0" applyFont="1" applyBorder="1" applyAlignment="1">
      <alignment vertical="center"/>
    </xf>
    <xf numFmtId="0" fontId="28" fillId="0" borderId="1" xfId="0" applyFont="1" applyBorder="1" applyAlignment="1">
      <alignment horizontal="center" vertical="center" wrapText="1"/>
    </xf>
    <xf numFmtId="0" fontId="28" fillId="11" borderId="1" xfId="0" applyFont="1" applyFill="1" applyBorder="1" applyAlignment="1">
      <alignment horizontal="center" vertical="center" wrapText="1"/>
    </xf>
    <xf numFmtId="182" fontId="29" fillId="7" borderId="1" xfId="7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vertical="center"/>
    </xf>
    <xf numFmtId="0" fontId="32" fillId="0" borderId="1" xfId="0" applyFont="1" applyBorder="1" applyAlignment="1">
      <alignment horizontal="center" vertical="center"/>
    </xf>
    <xf numFmtId="0" fontId="32" fillId="2" borderId="19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 wrapText="1"/>
    </xf>
    <xf numFmtId="182" fontId="15" fillId="0" borderId="18" xfId="1" applyNumberFormat="1" applyFont="1" applyBorder="1" applyAlignment="1">
      <alignment horizontal="center" vertical="center"/>
    </xf>
    <xf numFmtId="0" fontId="32" fillId="0" borderId="1" xfId="0" applyFont="1" applyBorder="1" applyAlignment="1">
      <alignment vertical="center"/>
    </xf>
    <xf numFmtId="182" fontId="32" fillId="0" borderId="1" xfId="0" applyNumberFormat="1" applyFont="1" applyBorder="1" applyAlignment="1">
      <alignment vertical="center"/>
    </xf>
    <xf numFmtId="182" fontId="14" fillId="15" borderId="1" xfId="7" applyNumberFormat="1" applyFont="1" applyFill="1" applyBorder="1" applyAlignment="1">
      <alignment horizontal="center" vertical="center"/>
    </xf>
    <xf numFmtId="182" fontId="32" fillId="0" borderId="0" xfId="0" applyNumberFormat="1" applyFont="1" applyAlignment="1">
      <alignment vertical="center"/>
    </xf>
    <xf numFmtId="0" fontId="32" fillId="0" borderId="0" xfId="0" applyFont="1" applyAlignment="1">
      <alignment vertical="center"/>
    </xf>
    <xf numFmtId="0" fontId="19" fillId="0" borderId="19" xfId="0" applyFont="1" applyBorder="1" applyAlignment="1">
      <alignment vertical="center"/>
    </xf>
    <xf numFmtId="0" fontId="18" fillId="0" borderId="1" xfId="8" applyFont="1" applyBorder="1" applyAlignment="1" applyProtection="1">
      <alignment horizontal="left" vertical="center" wrapText="1"/>
      <protection locked="0"/>
    </xf>
    <xf numFmtId="186" fontId="19" fillId="0" borderId="1" xfId="1" applyNumberFormat="1" applyFont="1" applyBorder="1">
      <alignment vertical="center"/>
    </xf>
    <xf numFmtId="187" fontId="19" fillId="0" borderId="1" xfId="1" applyNumberFormat="1" applyFont="1" applyBorder="1">
      <alignment vertical="center"/>
    </xf>
    <xf numFmtId="182" fontId="19" fillId="0" borderId="1" xfId="1" applyNumberFormat="1" applyFont="1" applyBorder="1">
      <alignment vertical="center"/>
    </xf>
    <xf numFmtId="182" fontId="19" fillId="0" borderId="1" xfId="1" applyNumberFormat="1" applyFont="1" applyBorder="1" applyAlignment="1">
      <alignment horizontal="center" vertical="center" wrapText="1"/>
    </xf>
    <xf numFmtId="182" fontId="19" fillId="0" borderId="1" xfId="1" applyNumberFormat="1" applyFont="1" applyBorder="1" applyAlignment="1">
      <alignment horizontal="center" vertical="center"/>
    </xf>
    <xf numFmtId="182" fontId="15" fillId="0" borderId="1" xfId="1" applyNumberFormat="1" applyFont="1" applyBorder="1">
      <alignment vertical="center"/>
    </xf>
    <xf numFmtId="182" fontId="15" fillId="3" borderId="1" xfId="0" applyNumberFormat="1" applyFont="1" applyFill="1" applyBorder="1" applyAlignment="1">
      <alignment vertical="center"/>
    </xf>
    <xf numFmtId="188" fontId="15" fillId="0" borderId="1" xfId="1" applyNumberFormat="1" applyFont="1" applyBorder="1">
      <alignment vertical="center"/>
    </xf>
    <xf numFmtId="188" fontId="15" fillId="0" borderId="1" xfId="0" applyNumberFormat="1" applyFont="1" applyBorder="1" applyAlignment="1">
      <alignment vertical="center"/>
    </xf>
    <xf numFmtId="188" fontId="15" fillId="0" borderId="0" xfId="0" applyNumberFormat="1" applyFont="1" applyAlignment="1">
      <alignment vertical="center"/>
    </xf>
    <xf numFmtId="189" fontId="15" fillId="0" borderId="0" xfId="2" applyNumberFormat="1" applyFont="1" applyAlignment="1">
      <alignment horizontal="center" vertical="center"/>
    </xf>
    <xf numFmtId="182" fontId="15" fillId="0" borderId="0" xfId="1" applyNumberFormat="1" applyFont="1">
      <alignment vertical="center"/>
    </xf>
    <xf numFmtId="182" fontId="15" fillId="0" borderId="0" xfId="0" applyNumberFormat="1" applyFont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8" fillId="2" borderId="1" xfId="8" applyFont="1" applyFill="1" applyBorder="1" applyAlignment="1" applyProtection="1">
      <alignment horizontal="center" vertical="center" wrapText="1"/>
      <protection locked="0"/>
    </xf>
    <xf numFmtId="43" fontId="19" fillId="0" borderId="1" xfId="1" applyFont="1" applyBorder="1" applyAlignment="1">
      <alignment horizontal="center" vertical="center" wrapText="1"/>
    </xf>
    <xf numFmtId="43" fontId="19" fillId="2" borderId="1" xfId="1" applyFont="1" applyFill="1" applyBorder="1">
      <alignment vertical="center"/>
    </xf>
    <xf numFmtId="43" fontId="19" fillId="0" borderId="1" xfId="1" applyFont="1" applyBorder="1" applyAlignment="1">
      <alignment horizontal="center" vertical="center"/>
    </xf>
    <xf numFmtId="187" fontId="19" fillId="0" borderId="1" xfId="1" applyNumberFormat="1" applyFont="1" applyBorder="1" applyAlignment="1">
      <alignment horizontal="center" vertical="center"/>
    </xf>
    <xf numFmtId="182" fontId="15" fillId="3" borderId="1" xfId="1" applyNumberFormat="1" applyFont="1" applyFill="1" applyBorder="1">
      <alignment vertical="center"/>
    </xf>
    <xf numFmtId="0" fontId="19" fillId="0" borderId="0" xfId="0" applyFont="1" applyAlignment="1">
      <alignment vertical="center"/>
    </xf>
    <xf numFmtId="0" fontId="15" fillId="2" borderId="1" xfId="0" applyFont="1" applyFill="1" applyBorder="1" applyAlignment="1">
      <alignment horizontal="center" vertical="center"/>
    </xf>
    <xf numFmtId="188" fontId="15" fillId="2" borderId="1" xfId="0" applyNumberFormat="1" applyFont="1" applyFill="1" applyBorder="1" applyAlignment="1">
      <alignment vertical="center"/>
    </xf>
    <xf numFmtId="188" fontId="15" fillId="2" borderId="0" xfId="0" applyNumberFormat="1" applyFont="1" applyFill="1" applyAlignment="1">
      <alignment vertical="center"/>
    </xf>
    <xf numFmtId="188" fontId="15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15" fillId="2" borderId="0" xfId="0" applyFont="1" applyFill="1" applyAlignment="1">
      <alignment vertical="center"/>
    </xf>
    <xf numFmtId="0" fontId="25" fillId="0" borderId="1" xfId="0" applyFont="1" applyBorder="1" applyAlignment="1">
      <alignment vertical="center"/>
    </xf>
    <xf numFmtId="0" fontId="32" fillId="0" borderId="1" xfId="9" applyFont="1" applyBorder="1" applyAlignment="1">
      <alignment horizontal="center" vertical="center"/>
    </xf>
    <xf numFmtId="0" fontId="34" fillId="0" borderId="1" xfId="9" applyFont="1" applyBorder="1" applyAlignment="1">
      <alignment horizontal="center" vertical="center"/>
    </xf>
    <xf numFmtId="0" fontId="30" fillId="0" borderId="1" xfId="9" applyBorder="1">
      <alignment vertical="center"/>
    </xf>
    <xf numFmtId="0" fontId="30" fillId="0" borderId="0" xfId="9">
      <alignment vertical="center"/>
    </xf>
    <xf numFmtId="0" fontId="15" fillId="0" borderId="1" xfId="9" applyFont="1" applyBorder="1" applyAlignment="1">
      <alignment horizontal="center" vertical="center"/>
    </xf>
    <xf numFmtId="182" fontId="19" fillId="0" borderId="1" xfId="7" applyNumberFormat="1" applyFont="1" applyBorder="1" applyAlignment="1">
      <alignment horizontal="center" vertical="center"/>
    </xf>
    <xf numFmtId="182" fontId="19" fillId="0" borderId="1" xfId="7" applyNumberFormat="1" applyFont="1" applyBorder="1" applyAlignment="1">
      <alignment horizontal="left" vertical="center"/>
    </xf>
    <xf numFmtId="187" fontId="19" fillId="0" borderId="1" xfId="10" applyNumberFormat="1" applyFont="1" applyBorder="1">
      <alignment vertical="center"/>
    </xf>
    <xf numFmtId="0" fontId="35" fillId="0" borderId="1" xfId="9" applyFont="1" applyBorder="1" applyAlignment="1">
      <alignment horizontal="center" vertical="center"/>
    </xf>
    <xf numFmtId="182" fontId="15" fillId="0" borderId="1" xfId="10" applyNumberFormat="1" applyFont="1" applyBorder="1" applyAlignment="1">
      <alignment horizontal="left" vertical="center"/>
    </xf>
    <xf numFmtId="186" fontId="15" fillId="0" borderId="1" xfId="10" applyNumberFormat="1" applyFont="1" applyBorder="1" applyAlignment="1">
      <alignment horizontal="left" vertical="center"/>
    </xf>
    <xf numFmtId="182" fontId="19" fillId="0" borderId="1" xfId="7" applyNumberFormat="1" applyFont="1" applyBorder="1" applyAlignment="1">
      <alignment horizontal="left" vertical="center" wrapText="1"/>
    </xf>
    <xf numFmtId="178" fontId="17" fillId="8" borderId="9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1" fillId="2" borderId="0" xfId="0" applyFont="1" applyFill="1"/>
    <xf numFmtId="0" fontId="7" fillId="2" borderId="0" xfId="0" applyFont="1" applyFill="1"/>
    <xf numFmtId="178" fontId="7" fillId="2" borderId="0" xfId="1" applyNumberFormat="1" applyFont="1" applyFill="1" applyAlignment="1">
      <alignment horizontal="center"/>
    </xf>
    <xf numFmtId="178" fontId="7" fillId="2" borderId="22" xfId="1" applyNumberFormat="1" applyFont="1" applyFill="1" applyBorder="1" applyAlignment="1">
      <alignment horizontal="center"/>
    </xf>
    <xf numFmtId="178" fontId="7" fillId="2" borderId="0" xfId="1" applyNumberFormat="1" applyFont="1" applyFill="1" applyAlignment="1"/>
    <xf numFmtId="0" fontId="7" fillId="2" borderId="1" xfId="0" applyFont="1" applyFill="1" applyBorder="1" applyAlignment="1">
      <alignment horizontal="center"/>
    </xf>
    <xf numFmtId="0" fontId="21" fillId="2" borderId="1" xfId="0" applyFont="1" applyFill="1" applyBorder="1"/>
    <xf numFmtId="0" fontId="7" fillId="2" borderId="1" xfId="0" applyFont="1" applyFill="1" applyBorder="1"/>
    <xf numFmtId="191" fontId="7" fillId="2" borderId="1" xfId="0" applyNumberFormat="1" applyFont="1" applyFill="1" applyBorder="1" applyAlignment="1">
      <alignment horizontal="center" vertical="center"/>
    </xf>
    <xf numFmtId="192" fontId="7" fillId="2" borderId="1" xfId="0" applyNumberFormat="1" applyFont="1" applyFill="1" applyBorder="1" applyAlignment="1">
      <alignment horizontal="center" vertical="center"/>
    </xf>
    <xf numFmtId="191" fontId="7" fillId="2" borderId="1" xfId="1" applyNumberFormat="1" applyFont="1" applyFill="1" applyBorder="1" applyAlignment="1">
      <alignment horizontal="center" vertical="center"/>
    </xf>
    <xf numFmtId="191" fontId="7" fillId="2" borderId="25" xfId="1" applyNumberFormat="1" applyFont="1" applyFill="1" applyBorder="1" applyAlignment="1">
      <alignment horizontal="center" vertical="center"/>
    </xf>
    <xf numFmtId="0" fontId="7" fillId="2" borderId="19" xfId="0" applyFont="1" applyFill="1" applyBorder="1"/>
    <xf numFmtId="178" fontId="7" fillId="12" borderId="1" xfId="1" applyNumberFormat="1" applyFont="1" applyFill="1" applyBorder="1" applyAlignment="1">
      <alignment horizontal="center"/>
    </xf>
    <xf numFmtId="178" fontId="7" fillId="12" borderId="1" xfId="1" applyNumberFormat="1" applyFont="1" applyFill="1" applyBorder="1" applyAlignment="1"/>
    <xf numFmtId="178" fontId="7" fillId="12" borderId="1" xfId="1" applyNumberFormat="1" applyFont="1" applyFill="1" applyBorder="1" applyAlignment="1">
      <alignment horizontal="center" vertical="center"/>
    </xf>
    <xf numFmtId="178" fontId="7" fillId="3" borderId="1" xfId="1" applyNumberFormat="1" applyFont="1" applyFill="1" applyBorder="1" applyAlignment="1"/>
    <xf numFmtId="43" fontId="7" fillId="2" borderId="1" xfId="1" applyFont="1" applyFill="1" applyBorder="1" applyAlignment="1"/>
    <xf numFmtId="178" fontId="7" fillId="2" borderId="1" xfId="1" applyNumberFormat="1" applyFont="1" applyFill="1" applyBorder="1" applyAlignment="1"/>
    <xf numFmtId="178" fontId="7" fillId="16" borderId="1" xfId="1" applyNumberFormat="1" applyFont="1" applyFill="1" applyBorder="1" applyAlignment="1"/>
    <xf numFmtId="190" fontId="7" fillId="2" borderId="1" xfId="0" applyNumberFormat="1" applyFont="1" applyFill="1" applyBorder="1"/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top"/>
    </xf>
    <xf numFmtId="195" fontId="7" fillId="2" borderId="1" xfId="0" applyNumberFormat="1" applyFont="1" applyFill="1" applyBorder="1" applyAlignment="1">
      <alignment horizontal="center" vertical="center"/>
    </xf>
    <xf numFmtId="0" fontId="36" fillId="0" borderId="1" xfId="6" applyFont="1" applyFill="1" applyBorder="1" applyAlignment="1">
      <alignment horizontal="left" vertical="top"/>
    </xf>
    <xf numFmtId="0" fontId="21" fillId="0" borderId="1" xfId="0" applyFont="1" applyBorder="1" applyAlignment="1">
      <alignment horizontal="center"/>
    </xf>
    <xf numFmtId="0" fontId="21" fillId="0" borderId="1" xfId="0" applyFont="1" applyBorder="1"/>
    <xf numFmtId="191" fontId="21" fillId="0" borderId="1" xfId="0" applyNumberFormat="1" applyFont="1" applyBorder="1" applyAlignment="1">
      <alignment horizontal="center" vertical="center"/>
    </xf>
    <xf numFmtId="192" fontId="21" fillId="0" borderId="1" xfId="0" applyNumberFormat="1" applyFont="1" applyBorder="1" applyAlignment="1">
      <alignment horizontal="center" vertical="center"/>
    </xf>
    <xf numFmtId="191" fontId="21" fillId="0" borderId="1" xfId="1" applyNumberFormat="1" applyFont="1" applyFill="1" applyBorder="1" applyAlignment="1">
      <alignment horizontal="center" vertical="center"/>
    </xf>
    <xf numFmtId="191" fontId="21" fillId="0" borderId="25" xfId="1" applyNumberFormat="1" applyFont="1" applyFill="1" applyBorder="1" applyAlignment="1">
      <alignment horizontal="center" vertical="center"/>
    </xf>
    <xf numFmtId="0" fontId="21" fillId="0" borderId="19" xfId="0" applyFont="1" applyBorder="1"/>
    <xf numFmtId="43" fontId="7" fillId="0" borderId="1" xfId="1" applyFont="1" applyFill="1" applyBorder="1" applyAlignment="1"/>
    <xf numFmtId="0" fontId="21" fillId="0" borderId="1" xfId="0" applyFont="1" applyBorder="1" applyAlignment="1">
      <alignment horizontal="center" vertical="center"/>
    </xf>
    <xf numFmtId="0" fontId="21" fillId="0" borderId="0" xfId="0" applyFont="1"/>
    <xf numFmtId="193" fontId="21" fillId="0" borderId="1" xfId="0" applyNumberFormat="1" applyFont="1" applyBorder="1" applyAlignment="1">
      <alignment horizontal="center" vertical="center"/>
    </xf>
    <xf numFmtId="0" fontId="7" fillId="0" borderId="1" xfId="0" applyFont="1" applyBorder="1"/>
    <xf numFmtId="195" fontId="21" fillId="0" borderId="1" xfId="0" applyNumberFormat="1" applyFont="1" applyBorder="1" applyAlignment="1">
      <alignment horizontal="center" vertical="center"/>
    </xf>
    <xf numFmtId="194" fontId="21" fillId="0" borderId="1" xfId="0" applyNumberFormat="1" applyFont="1" applyBorder="1" applyAlignment="1">
      <alignment horizontal="center" vertical="center"/>
    </xf>
    <xf numFmtId="191" fontId="15" fillId="0" borderId="1" xfId="9" applyNumberFormat="1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/>
    </xf>
    <xf numFmtId="191" fontId="21" fillId="2" borderId="1" xfId="0" applyNumberFormat="1" applyFont="1" applyFill="1" applyBorder="1" applyAlignment="1">
      <alignment horizontal="center" vertical="center"/>
    </xf>
    <xf numFmtId="195" fontId="21" fillId="2" borderId="1" xfId="0" applyNumberFormat="1" applyFont="1" applyFill="1" applyBorder="1" applyAlignment="1">
      <alignment horizontal="center" vertical="center"/>
    </xf>
    <xf numFmtId="191" fontId="21" fillId="2" borderId="1" xfId="1" applyNumberFormat="1" applyFont="1" applyFill="1" applyBorder="1" applyAlignment="1">
      <alignment horizontal="center" vertical="center"/>
    </xf>
    <xf numFmtId="191" fontId="21" fillId="2" borderId="25" xfId="1" applyNumberFormat="1" applyFont="1" applyFill="1" applyBorder="1" applyAlignment="1">
      <alignment horizontal="center" vertical="center"/>
    </xf>
    <xf numFmtId="0" fontId="21" fillId="2" borderId="19" xfId="0" applyFont="1" applyFill="1" applyBorder="1"/>
    <xf numFmtId="0" fontId="21" fillId="2" borderId="1" xfId="0" applyFont="1" applyFill="1" applyBorder="1" applyAlignment="1">
      <alignment horizontal="center" vertical="center"/>
    </xf>
    <xf numFmtId="196" fontId="21" fillId="2" borderId="1" xfId="0" applyNumberFormat="1" applyFont="1" applyFill="1" applyBorder="1" applyAlignment="1">
      <alignment horizontal="center" vertical="center"/>
    </xf>
    <xf numFmtId="194" fontId="21" fillId="2" borderId="1" xfId="0" applyNumberFormat="1" applyFont="1" applyFill="1" applyBorder="1" applyAlignment="1">
      <alignment horizontal="center" vertical="center"/>
    </xf>
    <xf numFmtId="0" fontId="40" fillId="0" borderId="20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 wrapText="1"/>
    </xf>
    <xf numFmtId="0" fontId="40" fillId="0" borderId="23" xfId="0" applyFont="1" applyBorder="1" applyAlignment="1">
      <alignment horizontal="center" vertical="center"/>
    </xf>
    <xf numFmtId="178" fontId="40" fillId="15" borderId="20" xfId="1" applyNumberFormat="1" applyFont="1" applyFill="1" applyBorder="1" applyAlignment="1">
      <alignment horizontal="center" vertical="center" wrapText="1"/>
    </xf>
    <xf numFmtId="0" fontId="40" fillId="15" borderId="20" xfId="0" applyFont="1" applyFill="1" applyBorder="1" applyAlignment="1">
      <alignment horizontal="center" vertical="center" wrapText="1"/>
    </xf>
    <xf numFmtId="197" fontId="17" fillId="8" borderId="9" xfId="1" applyNumberFormat="1" applyFont="1" applyFill="1" applyBorder="1" applyAlignment="1">
      <alignment horizontal="center" vertical="center"/>
    </xf>
    <xf numFmtId="0" fontId="41" fillId="0" borderId="20" xfId="0" applyFont="1" applyBorder="1" applyAlignment="1">
      <alignment horizontal="center" vertical="center" wrapText="1"/>
    </xf>
    <xf numFmtId="0" fontId="41" fillId="0" borderId="20" xfId="0" applyFont="1" applyBorder="1" applyAlignment="1">
      <alignment horizontal="center" vertical="center"/>
    </xf>
    <xf numFmtId="0" fontId="42" fillId="2" borderId="20" xfId="0" applyFont="1" applyFill="1" applyBorder="1" applyAlignment="1">
      <alignment horizontal="center" vertical="center"/>
    </xf>
    <xf numFmtId="178" fontId="41" fillId="0" borderId="20" xfId="1" applyNumberFormat="1" applyFont="1" applyBorder="1" applyAlignment="1">
      <alignment horizontal="center" vertical="center"/>
    </xf>
    <xf numFmtId="178" fontId="41" fillId="0" borderId="24" xfId="1" applyNumberFormat="1" applyFont="1" applyBorder="1" applyAlignment="1">
      <alignment horizontal="center" vertical="center"/>
    </xf>
    <xf numFmtId="178" fontId="41" fillId="2" borderId="20" xfId="1" applyNumberFormat="1" applyFont="1" applyFill="1" applyBorder="1" applyAlignment="1">
      <alignment horizontal="center" vertical="center" wrapText="1"/>
    </xf>
    <xf numFmtId="178" fontId="41" fillId="0" borderId="20" xfId="1" applyNumberFormat="1" applyFont="1" applyBorder="1" applyAlignment="1">
      <alignment horizontal="center" vertical="center" wrapText="1"/>
    </xf>
    <xf numFmtId="178" fontId="41" fillId="2" borderId="20" xfId="1" applyNumberFormat="1" applyFont="1" applyFill="1" applyBorder="1" applyAlignment="1">
      <alignment horizontal="center" vertical="center"/>
    </xf>
    <xf numFmtId="0" fontId="41" fillId="2" borderId="20" xfId="0" applyFont="1" applyFill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90" fontId="21" fillId="2" borderId="1" xfId="0" applyNumberFormat="1" applyFont="1" applyFill="1" applyBorder="1"/>
    <xf numFmtId="0" fontId="43" fillId="2" borderId="1" xfId="0" applyFont="1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6" fillId="0" borderId="1" xfId="0" applyFont="1" applyBorder="1" applyAlignment="1">
      <alignment horizontal="center"/>
    </xf>
    <xf numFmtId="198" fontId="0" fillId="0" borderId="1" xfId="1" applyNumberFormat="1" applyFont="1" applyBorder="1" applyAlignment="1">
      <alignment horizontal="center"/>
    </xf>
    <xf numFmtId="177" fontId="0" fillId="0" borderId="1" xfId="1" applyNumberFormat="1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47" fillId="0" borderId="1" xfId="0" applyFont="1" applyBorder="1" applyAlignment="1">
      <alignment horizontal="center" vertical="center" wrapText="1"/>
    </xf>
    <xf numFmtId="198" fontId="0" fillId="0" borderId="1" xfId="1" applyNumberFormat="1" applyFont="1" applyBorder="1" applyAlignment="1">
      <alignment horizontal="center" vertical="center"/>
    </xf>
    <xf numFmtId="177" fontId="0" fillId="0" borderId="1" xfId="1" applyNumberFormat="1" applyFont="1" applyBorder="1" applyAlignment="1">
      <alignment horizontal="center" vertical="center"/>
    </xf>
    <xf numFmtId="0" fontId="51" fillId="2" borderId="1" xfId="0" applyFont="1" applyFill="1" applyBorder="1" applyAlignment="1">
      <alignment horizontal="center"/>
    </xf>
    <xf numFmtId="198" fontId="51" fillId="2" borderId="1" xfId="1" applyNumberFormat="1" applyFont="1" applyFill="1" applyBorder="1" applyAlignment="1">
      <alignment horizontal="center"/>
    </xf>
    <xf numFmtId="177" fontId="51" fillId="2" borderId="1" xfId="1" applyNumberFormat="1" applyFont="1" applyFill="1" applyBorder="1" applyAlignment="1">
      <alignment horizontal="center"/>
    </xf>
    <xf numFmtId="0" fontId="51" fillId="2" borderId="0" xfId="0" applyFont="1" applyFill="1"/>
    <xf numFmtId="199" fontId="0" fillId="0" borderId="1" xfId="1" applyNumberFormat="1" applyFont="1" applyBorder="1" applyAlignment="1">
      <alignment horizontal="center"/>
    </xf>
    <xf numFmtId="0" fontId="44" fillId="2" borderId="1" xfId="0" applyFont="1" applyFill="1" applyBorder="1" applyAlignment="1">
      <alignment vertical="center"/>
    </xf>
    <xf numFmtId="178" fontId="21" fillId="2" borderId="1" xfId="1" applyNumberFormat="1" applyFont="1" applyFill="1" applyBorder="1" applyAlignment="1"/>
    <xf numFmtId="178" fontId="21" fillId="2" borderId="1" xfId="1" applyNumberFormat="1" applyFont="1" applyFill="1" applyBorder="1" applyAlignment="1">
      <alignment horizontal="right"/>
    </xf>
    <xf numFmtId="178" fontId="21" fillId="2" borderId="1" xfId="1" applyNumberFormat="1" applyFont="1" applyFill="1" applyBorder="1" applyAlignment="1">
      <alignment horizontal="left"/>
    </xf>
    <xf numFmtId="0" fontId="41" fillId="3" borderId="20" xfId="0" applyFont="1" applyFill="1" applyBorder="1" applyAlignment="1">
      <alignment horizontal="center" vertical="center"/>
    </xf>
    <xf numFmtId="178" fontId="41" fillId="3" borderId="20" xfId="1" applyNumberFormat="1" applyFont="1" applyFill="1" applyBorder="1" applyAlignment="1">
      <alignment horizontal="center" vertical="center"/>
    </xf>
    <xf numFmtId="0" fontId="52" fillId="2" borderId="1" xfId="0" applyFont="1" applyFill="1" applyBorder="1" applyAlignment="1">
      <alignment vertical="center"/>
    </xf>
    <xf numFmtId="178" fontId="53" fillId="12" borderId="1" xfId="1" applyNumberFormat="1" applyFont="1" applyFill="1" applyBorder="1" applyAlignment="1"/>
    <xf numFmtId="178" fontId="41" fillId="17" borderId="20" xfId="1" applyNumberFormat="1" applyFont="1" applyFill="1" applyBorder="1" applyAlignment="1">
      <alignment horizontal="center" vertical="center" wrapText="1"/>
    </xf>
    <xf numFmtId="178" fontId="7" fillId="17" borderId="1" xfId="1" applyNumberFormat="1" applyFont="1" applyFill="1" applyBorder="1" applyAlignment="1">
      <alignment horizontal="center"/>
    </xf>
    <xf numFmtId="178" fontId="7" fillId="17" borderId="1" xfId="1" applyNumberFormat="1" applyFont="1" applyFill="1" applyBorder="1" applyAlignment="1"/>
    <xf numFmtId="178" fontId="53" fillId="17" borderId="1" xfId="1" applyNumberFormat="1" applyFont="1" applyFill="1" applyBorder="1" applyAlignment="1"/>
    <xf numFmtId="179" fontId="5" fillId="5" borderId="0" xfId="0" applyNumberFormat="1" applyFont="1" applyFill="1" applyAlignment="1">
      <alignment horizontal="center" vertical="center" wrapText="1"/>
    </xf>
    <xf numFmtId="179" fontId="5" fillId="5" borderId="3" xfId="0" applyNumberFormat="1" applyFont="1" applyFill="1" applyBorder="1" applyAlignment="1">
      <alignment horizontal="center" vertical="center" wrapText="1"/>
    </xf>
    <xf numFmtId="3" fontId="9" fillId="8" borderId="5" xfId="0" applyNumberFormat="1" applyFont="1" applyFill="1" applyBorder="1" applyAlignment="1">
      <alignment horizontal="center" vertical="center" wrapText="1"/>
    </xf>
    <xf numFmtId="3" fontId="9" fillId="8" borderId="10" xfId="0" applyNumberFormat="1" applyFont="1" applyFill="1" applyBorder="1" applyAlignment="1">
      <alignment horizontal="center" vertical="center" wrapText="1"/>
    </xf>
    <xf numFmtId="3" fontId="9" fillId="8" borderId="15" xfId="0" applyNumberFormat="1" applyFont="1" applyFill="1" applyBorder="1" applyAlignment="1">
      <alignment horizontal="center" vertical="center" wrapText="1"/>
    </xf>
    <xf numFmtId="3" fontId="9" fillId="8" borderId="1" xfId="0" applyNumberFormat="1" applyFont="1" applyFill="1" applyBorder="1" applyAlignment="1">
      <alignment horizontal="center" vertical="center" wrapText="1"/>
    </xf>
    <xf numFmtId="38" fontId="9" fillId="9" borderId="6" xfId="0" applyNumberFormat="1" applyFont="1" applyFill="1" applyBorder="1" applyAlignment="1">
      <alignment horizontal="center" vertical="center" wrapText="1"/>
    </xf>
    <xf numFmtId="38" fontId="9" fillId="9" borderId="7" xfId="0" applyNumberFormat="1" applyFont="1" applyFill="1" applyBorder="1" applyAlignment="1">
      <alignment horizontal="center" vertical="center" wrapText="1"/>
    </xf>
    <xf numFmtId="38" fontId="9" fillId="9" borderId="8" xfId="0" applyNumberFormat="1" applyFont="1" applyFill="1" applyBorder="1" applyAlignment="1">
      <alignment horizontal="center" vertical="center" wrapText="1"/>
    </xf>
    <xf numFmtId="38" fontId="9" fillId="8" borderId="14" xfId="0" applyNumberFormat="1" applyFont="1" applyFill="1" applyBorder="1" applyAlignment="1">
      <alignment horizontal="center" vertical="center" wrapText="1"/>
    </xf>
    <xf numFmtId="38" fontId="9" fillId="8" borderId="11" xfId="0" applyNumberFormat="1" applyFont="1" applyFill="1" applyBorder="1" applyAlignment="1">
      <alignment horizontal="center" vertical="center" wrapText="1"/>
    </xf>
    <xf numFmtId="38" fontId="9" fillId="8" borderId="12" xfId="0" applyNumberFormat="1" applyFont="1" applyFill="1" applyBorder="1" applyAlignment="1">
      <alignment horizontal="center" vertical="center" wrapText="1"/>
    </xf>
    <xf numFmtId="38" fontId="10" fillId="8" borderId="14" xfId="0" applyNumberFormat="1" applyFont="1" applyFill="1" applyBorder="1" applyAlignment="1">
      <alignment horizontal="center" vertical="center" wrapText="1"/>
    </xf>
    <xf numFmtId="182" fontId="10" fillId="14" borderId="11" xfId="1" applyNumberFormat="1" applyFont="1" applyFill="1" applyBorder="1" applyAlignment="1">
      <alignment horizontal="center" vertical="center" wrapText="1"/>
    </xf>
    <xf numFmtId="182" fontId="9" fillId="14" borderId="11" xfId="1" applyNumberFormat="1" applyFont="1" applyFill="1" applyBorder="1" applyAlignment="1">
      <alignment horizontal="center" vertical="center" wrapText="1"/>
    </xf>
    <xf numFmtId="182" fontId="9" fillId="14" borderId="12" xfId="1" applyNumberFormat="1" applyFont="1" applyFill="1" applyBorder="1" applyAlignment="1">
      <alignment horizontal="center" vertical="center" wrapText="1"/>
    </xf>
    <xf numFmtId="182" fontId="9" fillId="14" borderId="13" xfId="1" applyNumberFormat="1" applyFont="1" applyFill="1" applyBorder="1" applyAlignment="1">
      <alignment horizontal="center" vertical="center" wrapText="1"/>
    </xf>
    <xf numFmtId="182" fontId="9" fillId="14" borderId="16" xfId="1" applyNumberFormat="1" applyFont="1" applyFill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177" fontId="23" fillId="13" borderId="1" xfId="1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177" fontId="19" fillId="13" borderId="1" xfId="1" applyNumberFormat="1" applyFont="1" applyFill="1" applyBorder="1" applyAlignment="1">
      <alignment horizontal="center" vertical="center"/>
    </xf>
    <xf numFmtId="0" fontId="19" fillId="2" borderId="18" xfId="0" applyFont="1" applyFill="1" applyBorder="1" applyAlignment="1">
      <alignment horizontal="center" vertical="center"/>
    </xf>
    <xf numFmtId="0" fontId="19" fillId="2" borderId="19" xfId="0" applyFont="1" applyFill="1" applyBorder="1" applyAlignment="1">
      <alignment horizontal="center" vertical="center"/>
    </xf>
    <xf numFmtId="182" fontId="29" fillId="7" borderId="5" xfId="7" applyNumberFormat="1" applyFont="1" applyFill="1" applyBorder="1" applyAlignment="1">
      <alignment horizontal="center" vertical="center" wrapText="1"/>
    </xf>
    <xf numFmtId="182" fontId="29" fillId="7" borderId="15" xfId="7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</cellXfs>
  <cellStyles count="11">
    <cellStyle name="?_TK&amp;EM 11.10.2014" xfId="4" xr:uid="{00000000-0005-0000-0000-000000000000}"/>
    <cellStyle name="Comma 2 4" xfId="7" xr:uid="{00000000-0005-0000-0000-000001000000}"/>
    <cellStyle name="Normal 2" xfId="8" xr:uid="{00000000-0005-0000-0000-000002000000}"/>
    <cellStyle name="百分比" xfId="2" builtinId="5"/>
    <cellStyle name="常规" xfId="0" builtinId="0"/>
    <cellStyle name="超链接" xfId="6" builtinId="8"/>
    <cellStyle name="千分位 2" xfId="10" xr:uid="{00000000-0005-0000-0000-000007000000}"/>
    <cellStyle name="千位分隔" xfId="1" builtinId="3"/>
    <cellStyle name="樣式 1" xfId="5" xr:uid="{00000000-0005-0000-0000-00000A000000}"/>
    <cellStyle name="一般 2" xfId="3" xr:uid="{00000000-0005-0000-0000-000004000000}"/>
    <cellStyle name="一般 3" xfId="9" xr:uid="{00000000-0005-0000-0000-000005000000}"/>
  </cellStyles>
  <dxfs count="18">
    <dxf>
      <fill>
        <patternFill>
          <fgColor rgb="FFFF0000"/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fgColor rgb="FFFF0000"/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ill>
        <patternFill>
          <fgColor rgb="FFFFFF00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fill>
        <patternFill>
          <fgColor rgb="FFFFFF00"/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38101</xdr:colOff>
      <xdr:row>0</xdr:row>
      <xdr:rowOff>0</xdr:rowOff>
    </xdr:from>
    <xdr:to>
      <xdr:col>17</xdr:col>
      <xdr:colOff>520877</xdr:colOff>
      <xdr:row>24</xdr:row>
      <xdr:rowOff>151534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2B2E0A3-A63C-4F00-896B-D932C54C7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2201" y="0"/>
          <a:ext cx="5283376" cy="510453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c\vanh\CHY&#202;N%20&#193;N%20SA416\T&#7890;N%20KHO\N&#258;M%202024\T&#7893;ng%20t&#7891;n%20kho\30.08\416%20&#24235;&#23384;&#34920;%202024.08.30%20ok%20tot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工段 "/>
      <sheetName val="生產需求 "/>
      <sheetName val="包裝物料規格 "/>
      <sheetName val="hàng sửa"/>
    </sheetNames>
    <sheetDataSet>
      <sheetData sheetId="0" refreshError="1">
        <row r="11">
          <cell r="J11">
            <v>426972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n-jun.li@fit-foxconn.com" TargetMode="External"/><Relationship Id="rId3" Type="http://schemas.openxmlformats.org/officeDocument/2006/relationships/hyperlink" Target="mailto:pca-pcp1@mail.foxconn.com" TargetMode="External"/><Relationship Id="rId7" Type="http://schemas.openxmlformats.org/officeDocument/2006/relationships/hyperlink" Target="mailto:gmp-vn-proj10@fit-foxconn.com" TargetMode="External"/><Relationship Id="rId2" Type="http://schemas.openxmlformats.org/officeDocument/2006/relationships/hyperlink" Target="mailto:pur-ha-chem3@fit-foxconn.com" TargetMode="External"/><Relationship Id="rId1" Type="http://schemas.openxmlformats.org/officeDocument/2006/relationships/hyperlink" Target="mailto:pca-pcp1@mail.foxconn.com" TargetMode="External"/><Relationship Id="rId6" Type="http://schemas.openxmlformats.org/officeDocument/2006/relationships/hyperlink" Target="mailto:gmp-vn-proj10@fit-foxconn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pur-ha-chem3@fit-foxconn.com" TargetMode="External"/><Relationship Id="rId10" Type="http://schemas.openxmlformats.org/officeDocument/2006/relationships/hyperlink" Target="mailto:gmp-vn-proj19@fit-foxconn.com" TargetMode="External"/><Relationship Id="rId4" Type="http://schemas.openxmlformats.org/officeDocument/2006/relationships/hyperlink" Target="mailto:pur-ha-chem3@fit-foxconn.com" TargetMode="External"/><Relationship Id="rId9" Type="http://schemas.openxmlformats.org/officeDocument/2006/relationships/hyperlink" Target="mailto:gmp-vn-proj19@fit-foxconn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4"/>
  <sheetViews>
    <sheetView showGridLines="0" tabSelected="1" zoomScale="80" zoomScaleNormal="80" workbookViewId="0">
      <pane xSplit="15" ySplit="2" topLeftCell="P3" activePane="bottomRight" state="frozen"/>
      <selection pane="topRight" activeCell="P1" sqref="P1"/>
      <selection pane="bottomLeft" activeCell="A3" sqref="A3"/>
      <selection pane="bottomRight" activeCell="D28" sqref="D28"/>
    </sheetView>
  </sheetViews>
  <sheetFormatPr defaultColWidth="9.125" defaultRowHeight="15.4"/>
  <cols>
    <col min="1" max="1" width="9.125" style="122"/>
    <col min="2" max="2" width="18.125" style="123" customWidth="1"/>
    <col min="3" max="3" width="11.75" style="123" customWidth="1"/>
    <col min="4" max="4" width="32.625" style="124" customWidth="1"/>
    <col min="5" max="5" width="13.75" style="122" hidden="1" customWidth="1"/>
    <col min="6" max="6" width="7.5" style="122" hidden="1" customWidth="1"/>
    <col min="7" max="7" width="11.125" style="122" hidden="1" customWidth="1"/>
    <col min="8" max="8" width="10.625" style="122" hidden="1" customWidth="1"/>
    <col min="9" max="9" width="5.5" style="122" hidden="1" customWidth="1"/>
    <col min="10" max="10" width="11.125" style="122" hidden="1" customWidth="1"/>
    <col min="11" max="11" width="6.625" style="122" hidden="1" customWidth="1"/>
    <col min="12" max="12" width="9.375" style="125" hidden="1" customWidth="1"/>
    <col min="13" max="13" width="10.625" style="126" hidden="1" customWidth="1"/>
    <col min="14" max="14" width="14.625" style="124" customWidth="1"/>
    <col min="15" max="15" width="10.75" style="124" customWidth="1"/>
    <col min="16" max="16" width="10.625" style="125" customWidth="1"/>
    <col min="17" max="17" width="14.75" style="125" customWidth="1"/>
    <col min="18" max="18" width="11.375" style="127" customWidth="1"/>
    <col min="19" max="19" width="10" style="125" customWidth="1"/>
    <col min="20" max="20" width="10.75" style="125" hidden="1" customWidth="1"/>
    <col min="21" max="22" width="10.375" style="127" hidden="1" customWidth="1"/>
    <col min="23" max="23" width="15.5" style="127" hidden="1" customWidth="1"/>
    <col min="24" max="24" width="7" style="127" hidden="1" customWidth="1"/>
    <col min="25" max="25" width="12.25" style="124" customWidth="1"/>
    <col min="26" max="26" width="12.5" style="127" customWidth="1"/>
    <col min="27" max="27" width="14.625" style="124" hidden="1" customWidth="1"/>
    <col min="28" max="28" width="26.25" style="124" bestFit="1" customWidth="1"/>
    <col min="29" max="29" width="3" style="124" hidden="1" customWidth="1"/>
    <col min="30" max="30" width="9.125" style="124"/>
    <col min="31" max="31" width="0" style="124" hidden="1" customWidth="1"/>
    <col min="32" max="32" width="10" style="124" hidden="1" customWidth="1"/>
    <col min="33" max="33" width="33.875" style="124" hidden="1" customWidth="1"/>
    <col min="34" max="16384" width="9.125" style="124"/>
  </cols>
  <sheetData>
    <row r="1" spans="1:33">
      <c r="T1" s="125" t="s">
        <v>212</v>
      </c>
      <c r="X1" s="5">
        <v>45567</v>
      </c>
    </row>
    <row r="2" spans="1:33" s="187" customFormat="1" ht="64.150000000000006" customHeight="1" thickBot="1">
      <c r="A2" s="179" t="s">
        <v>213</v>
      </c>
      <c r="B2" s="180" t="s">
        <v>214</v>
      </c>
      <c r="C2" s="180" t="s">
        <v>215</v>
      </c>
      <c r="D2" s="179" t="s">
        <v>216</v>
      </c>
      <c r="E2" s="179" t="s">
        <v>52</v>
      </c>
      <c r="F2" s="178" t="s">
        <v>276</v>
      </c>
      <c r="G2" s="179" t="s">
        <v>277</v>
      </c>
      <c r="H2" s="172" t="s">
        <v>198</v>
      </c>
      <c r="I2" s="172" t="s">
        <v>199</v>
      </c>
      <c r="J2" s="172" t="s">
        <v>196</v>
      </c>
      <c r="K2" s="173" t="s">
        <v>197</v>
      </c>
      <c r="L2" s="181" t="s">
        <v>51</v>
      </c>
      <c r="M2" s="182" t="s">
        <v>200</v>
      </c>
      <c r="N2" s="174" t="s">
        <v>201</v>
      </c>
      <c r="O2" s="172" t="s">
        <v>202</v>
      </c>
      <c r="P2" s="183" t="s">
        <v>283</v>
      </c>
      <c r="Q2" s="214" t="s">
        <v>322</v>
      </c>
      <c r="R2" s="183" t="s">
        <v>278</v>
      </c>
      <c r="S2" s="184" t="s">
        <v>279</v>
      </c>
      <c r="T2" s="185" t="s">
        <v>280</v>
      </c>
      <c r="U2" s="175">
        <v>3000</v>
      </c>
      <c r="V2" s="176" t="s">
        <v>203</v>
      </c>
      <c r="W2" s="173" t="s">
        <v>204</v>
      </c>
      <c r="X2" s="184" t="s">
        <v>284</v>
      </c>
      <c r="Y2" s="210" t="s">
        <v>281</v>
      </c>
      <c r="Z2" s="211" t="s">
        <v>282</v>
      </c>
      <c r="AA2" s="172" t="s">
        <v>205</v>
      </c>
      <c r="AB2" s="172" t="s">
        <v>290</v>
      </c>
      <c r="AC2" s="172" t="s">
        <v>211</v>
      </c>
      <c r="AD2" s="186" t="s">
        <v>285</v>
      </c>
      <c r="AE2" s="172" t="s">
        <v>206</v>
      </c>
      <c r="AF2" s="172" t="s">
        <v>207</v>
      </c>
      <c r="AG2" s="172" t="s">
        <v>208</v>
      </c>
    </row>
    <row r="3" spans="1:33" ht="16.5" customHeight="1">
      <c r="A3" s="128">
        <v>1</v>
      </c>
      <c r="B3" s="189" t="s">
        <v>209</v>
      </c>
      <c r="C3" s="129" t="s">
        <v>223</v>
      </c>
      <c r="D3" s="130" t="s">
        <v>22</v>
      </c>
      <c r="E3" s="128" t="s">
        <v>53</v>
      </c>
      <c r="F3" s="131">
        <v>42</v>
      </c>
      <c r="G3" s="132">
        <v>1</v>
      </c>
      <c r="H3" s="131">
        <v>5.5059999999999998E-2</v>
      </c>
      <c r="I3" s="131" t="s">
        <v>61</v>
      </c>
      <c r="J3" s="131" t="s">
        <v>224</v>
      </c>
      <c r="K3" s="131">
        <v>22848</v>
      </c>
      <c r="L3" s="133">
        <v>1</v>
      </c>
      <c r="M3" s="134"/>
      <c r="N3" s="135" t="s">
        <v>225</v>
      </c>
      <c r="O3" s="130" t="s">
        <v>47</v>
      </c>
      <c r="P3" s="136">
        <v>121392</v>
      </c>
      <c r="Q3" s="215">
        <v>143500</v>
      </c>
      <c r="R3" s="138">
        <v>25302</v>
      </c>
      <c r="S3" s="138"/>
      <c r="T3" s="139">
        <f>SUM(P3:S3)</f>
        <v>290194</v>
      </c>
      <c r="U3" s="140">
        <f>G3*$U$2</f>
        <v>3000</v>
      </c>
      <c r="V3" s="140">
        <f>U3/K3</f>
        <v>0.13130252100840337</v>
      </c>
      <c r="W3" s="141">
        <f>T3-U3+S3</f>
        <v>287194</v>
      </c>
      <c r="X3" s="142">
        <f>SUMIF(排產計劃09.20!$IF$20:$IY$20,"1",排產計劃09.20!$IF$9:$IY$9)*$G3</f>
        <v>0</v>
      </c>
      <c r="Y3" s="143">
        <f>T3-X3</f>
        <v>290194</v>
      </c>
      <c r="Z3" s="207">
        <f t="shared" ref="Z3:Z19" si="0">H3*Y3</f>
        <v>15978.081639999999</v>
      </c>
      <c r="AA3" s="130"/>
      <c r="AB3" s="206"/>
      <c r="AC3" s="130"/>
      <c r="AD3" s="130"/>
      <c r="AE3" s="144"/>
      <c r="AF3" s="130"/>
      <c r="AG3" s="145"/>
    </row>
    <row r="4" spans="1:33" ht="15.75" customHeight="1">
      <c r="A4" s="128">
        <v>2</v>
      </c>
      <c r="B4" s="189" t="s">
        <v>217</v>
      </c>
      <c r="C4" s="129" t="s">
        <v>226</v>
      </c>
      <c r="D4" s="130" t="s">
        <v>23</v>
      </c>
      <c r="E4" s="128" t="s">
        <v>54</v>
      </c>
      <c r="F4" s="131">
        <v>42</v>
      </c>
      <c r="G4" s="146">
        <v>2.332E-2</v>
      </c>
      <c r="H4" s="131">
        <v>0.48730000000000001</v>
      </c>
      <c r="I4" s="131" t="s">
        <v>218</v>
      </c>
      <c r="J4" s="131" t="s">
        <v>227</v>
      </c>
      <c r="K4" s="131">
        <v>30</v>
      </c>
      <c r="L4" s="133">
        <v>30000</v>
      </c>
      <c r="M4" s="134">
        <v>30</v>
      </c>
      <c r="N4" s="135" t="s">
        <v>228</v>
      </c>
      <c r="O4" s="130" t="s">
        <v>229</v>
      </c>
      <c r="P4" s="137">
        <v>2160</v>
      </c>
      <c r="Q4" s="216">
        <v>2160</v>
      </c>
      <c r="R4" s="138">
        <v>0</v>
      </c>
      <c r="S4" s="138">
        <v>0</v>
      </c>
      <c r="T4" s="139">
        <f t="shared" ref="T4:T19" si="1">SUM(P4:S4)</f>
        <v>4320</v>
      </c>
      <c r="U4" s="140">
        <f t="shared" ref="U4:U19" si="2">G4*$U$2</f>
        <v>69.960000000000008</v>
      </c>
      <c r="V4" s="140">
        <f t="shared" ref="V4:V19" si="3">U4/K4</f>
        <v>2.3320000000000003</v>
      </c>
      <c r="W4" s="141">
        <f t="shared" ref="W4:W19" si="4">T4-U4+S4</f>
        <v>4250.04</v>
      </c>
      <c r="X4" s="142">
        <f>SUMIF(排產計劃09.20!$IF$20:$IY$20,"1",排產計劃09.20!$IF$9:$IY$9)*$G4</f>
        <v>0</v>
      </c>
      <c r="Y4" s="143">
        <f t="shared" ref="Y4:Y19" si="5">T4-X4</f>
        <v>4320</v>
      </c>
      <c r="Z4" s="208">
        <f t="shared" si="0"/>
        <v>2105.136</v>
      </c>
      <c r="AA4" s="130"/>
      <c r="AB4" s="206"/>
      <c r="AC4" s="130"/>
      <c r="AD4" s="130" t="s">
        <v>230</v>
      </c>
      <c r="AE4" s="144" t="s">
        <v>231</v>
      </c>
      <c r="AF4" s="144" t="s">
        <v>219</v>
      </c>
      <c r="AG4" s="147" t="s">
        <v>220</v>
      </c>
    </row>
    <row r="5" spans="1:33" s="157" customFormat="1" ht="15.75" customHeight="1">
      <c r="A5" s="148">
        <v>3</v>
      </c>
      <c r="B5" s="189" t="s">
        <v>321</v>
      </c>
      <c r="C5" s="129" t="s">
        <v>190</v>
      </c>
      <c r="D5" s="149" t="s">
        <v>24</v>
      </c>
      <c r="E5" s="148" t="s">
        <v>107</v>
      </c>
      <c r="F5" s="150">
        <v>84</v>
      </c>
      <c r="G5" s="151">
        <v>1</v>
      </c>
      <c r="H5" s="150">
        <v>7.3499999999999996E-2</v>
      </c>
      <c r="I5" s="150" t="s">
        <v>61</v>
      </c>
      <c r="J5" s="131" t="s">
        <v>224</v>
      </c>
      <c r="K5" s="131">
        <v>10000</v>
      </c>
      <c r="L5" s="152">
        <v>200000</v>
      </c>
      <c r="M5" s="153">
        <v>10000</v>
      </c>
      <c r="N5" s="154" t="s">
        <v>232</v>
      </c>
      <c r="O5" s="149" t="s">
        <v>48</v>
      </c>
      <c r="P5" s="137">
        <v>30000</v>
      </c>
      <c r="Q5" s="216">
        <v>30000</v>
      </c>
      <c r="R5" s="138">
        <v>0</v>
      </c>
      <c r="S5" s="138">
        <v>0</v>
      </c>
      <c r="T5" s="139">
        <f t="shared" si="1"/>
        <v>60000</v>
      </c>
      <c r="U5" s="155">
        <f t="shared" si="2"/>
        <v>3000</v>
      </c>
      <c r="V5" s="140">
        <f t="shared" si="3"/>
        <v>0.3</v>
      </c>
      <c r="W5" s="141">
        <f t="shared" si="4"/>
        <v>57000</v>
      </c>
      <c r="X5" s="142">
        <f>SUMIF(排產計劃09.20!$IF$20:$IY$20,"1",排產計劃09.20!$IF$9:$IY$9)*$G5</f>
        <v>0</v>
      </c>
      <c r="Y5" s="143">
        <f t="shared" si="5"/>
        <v>60000</v>
      </c>
      <c r="Z5" s="208">
        <f t="shared" si="0"/>
        <v>4410</v>
      </c>
      <c r="AA5" s="149" t="s">
        <v>0</v>
      </c>
      <c r="AB5" s="206"/>
      <c r="AC5" s="129" t="s">
        <v>233</v>
      </c>
      <c r="AD5" s="149" t="s">
        <v>234</v>
      </c>
      <c r="AE5" s="156" t="s">
        <v>235</v>
      </c>
      <c r="AF5" s="156" t="s">
        <v>236</v>
      </c>
      <c r="AG5" s="147" t="s">
        <v>237</v>
      </c>
    </row>
    <row r="6" spans="1:33" s="157" customFormat="1" ht="15.75" customHeight="1">
      <c r="A6" s="128">
        <v>4</v>
      </c>
      <c r="B6" s="189" t="s">
        <v>238</v>
      </c>
      <c r="C6" s="129" t="s">
        <v>239</v>
      </c>
      <c r="D6" s="149" t="s">
        <v>25</v>
      </c>
      <c r="E6" s="148" t="s">
        <v>56</v>
      </c>
      <c r="F6" s="150">
        <v>56</v>
      </c>
      <c r="G6" s="158">
        <v>0.115</v>
      </c>
      <c r="H6" s="150">
        <v>0.14699999999999999</v>
      </c>
      <c r="I6" s="131" t="s">
        <v>218</v>
      </c>
      <c r="J6" s="131" t="s">
        <v>224</v>
      </c>
      <c r="K6" s="131">
        <v>1500</v>
      </c>
      <c r="L6" s="152">
        <v>48000</v>
      </c>
      <c r="M6" s="153">
        <v>1500</v>
      </c>
      <c r="N6" s="154" t="s">
        <v>240</v>
      </c>
      <c r="O6" s="149" t="s">
        <v>49</v>
      </c>
      <c r="P6" s="213">
        <v>6000</v>
      </c>
      <c r="Q6" s="217">
        <v>8916.6260000000002</v>
      </c>
      <c r="R6" s="138">
        <v>1500</v>
      </c>
      <c r="S6" s="138">
        <v>0</v>
      </c>
      <c r="T6" s="139">
        <f t="shared" si="1"/>
        <v>16416.626</v>
      </c>
      <c r="U6" s="155">
        <f t="shared" si="2"/>
        <v>345</v>
      </c>
      <c r="V6" s="140">
        <f t="shared" si="3"/>
        <v>0.23</v>
      </c>
      <c r="W6" s="141">
        <f t="shared" si="4"/>
        <v>16071.626</v>
      </c>
      <c r="X6" s="142">
        <f>SUMIF(排產計劃09.20!$IF$20:$IY$20,"1",排產計劃09.20!$IF$9:$IY$9)*$G6</f>
        <v>0</v>
      </c>
      <c r="Y6" s="143">
        <f t="shared" si="5"/>
        <v>16416.626</v>
      </c>
      <c r="Z6" s="209">
        <f t="shared" si="0"/>
        <v>2413.2440219999999</v>
      </c>
      <c r="AA6" s="149" t="s">
        <v>106</v>
      </c>
      <c r="AB6" s="206"/>
      <c r="AC6" s="129" t="s">
        <v>233</v>
      </c>
      <c r="AD6" s="149" t="s">
        <v>234</v>
      </c>
      <c r="AE6" s="156" t="s">
        <v>241</v>
      </c>
      <c r="AF6" s="156" t="s">
        <v>242</v>
      </c>
      <c r="AG6" s="147" t="s">
        <v>243</v>
      </c>
    </row>
    <row r="7" spans="1:33" s="157" customFormat="1" ht="15.75" customHeight="1">
      <c r="A7" s="128">
        <v>5</v>
      </c>
      <c r="B7" s="189" t="s">
        <v>286</v>
      </c>
      <c r="C7" s="129" t="s">
        <v>244</v>
      </c>
      <c r="D7" s="149" t="s">
        <v>245</v>
      </c>
      <c r="E7" s="148" t="s">
        <v>55</v>
      </c>
      <c r="F7" s="150">
        <v>28</v>
      </c>
      <c r="G7" s="151">
        <v>0.25597999999999999</v>
      </c>
      <c r="H7" s="150">
        <v>3.8940000000000002E-2</v>
      </c>
      <c r="I7" s="150" t="s">
        <v>222</v>
      </c>
      <c r="J7" s="131" t="s">
        <v>246</v>
      </c>
      <c r="K7" s="131">
        <v>20000</v>
      </c>
      <c r="L7" s="152">
        <v>300000</v>
      </c>
      <c r="M7" s="153">
        <v>10000</v>
      </c>
      <c r="N7" s="154" t="s">
        <v>232</v>
      </c>
      <c r="O7" s="149" t="s">
        <v>247</v>
      </c>
      <c r="P7" s="137">
        <v>0</v>
      </c>
      <c r="Q7" s="216">
        <v>8146.85</v>
      </c>
      <c r="R7" s="138">
        <v>10000</v>
      </c>
      <c r="S7" s="138">
        <v>0</v>
      </c>
      <c r="T7" s="139">
        <f t="shared" si="1"/>
        <v>18146.849999999999</v>
      </c>
      <c r="U7" s="155">
        <f t="shared" si="2"/>
        <v>767.93999999999994</v>
      </c>
      <c r="V7" s="140">
        <f t="shared" si="3"/>
        <v>3.8396999999999994E-2</v>
      </c>
      <c r="W7" s="141">
        <f t="shared" si="4"/>
        <v>17378.91</v>
      </c>
      <c r="X7" s="142">
        <f>SUMIF(排產計劃09.20!$IF$20:$IY$20,"1",排產計劃09.20!$IF$9:$IY$9)*$G7</f>
        <v>0</v>
      </c>
      <c r="Y7" s="143">
        <f t="shared" si="5"/>
        <v>18146.849999999999</v>
      </c>
      <c r="Z7" s="208">
        <f t="shared" si="0"/>
        <v>706.63833899999997</v>
      </c>
      <c r="AA7" s="159"/>
      <c r="AB7" s="206"/>
      <c r="AC7" s="129"/>
      <c r="AD7" s="159" t="s">
        <v>230</v>
      </c>
      <c r="AE7" s="156" t="s">
        <v>248</v>
      </c>
      <c r="AF7" s="156" t="s">
        <v>249</v>
      </c>
      <c r="AG7" s="147" t="s">
        <v>250</v>
      </c>
    </row>
    <row r="8" spans="1:33" s="157" customFormat="1" ht="15.75" customHeight="1">
      <c r="A8" s="148">
        <v>6</v>
      </c>
      <c r="B8" s="189" t="s">
        <v>287</v>
      </c>
      <c r="C8" s="129" t="s">
        <v>251</v>
      </c>
      <c r="D8" s="149" t="s">
        <v>27</v>
      </c>
      <c r="E8" s="148" t="s">
        <v>252</v>
      </c>
      <c r="F8" s="150">
        <v>28</v>
      </c>
      <c r="G8" s="158">
        <v>1.9E-2</v>
      </c>
      <c r="H8" s="150">
        <v>72.36</v>
      </c>
      <c r="I8" s="150" t="s">
        <v>253</v>
      </c>
      <c r="J8" s="131" t="s">
        <v>246</v>
      </c>
      <c r="K8" s="131">
        <v>2000</v>
      </c>
      <c r="L8" s="152">
        <v>300</v>
      </c>
      <c r="M8" s="153">
        <v>100</v>
      </c>
      <c r="N8" s="154" t="s">
        <v>232</v>
      </c>
      <c r="O8" s="149" t="s">
        <v>247</v>
      </c>
      <c r="P8" s="137">
        <v>85600</v>
      </c>
      <c r="Q8" s="216">
        <v>86493.983999999997</v>
      </c>
      <c r="R8" s="138">
        <v>1000</v>
      </c>
      <c r="S8" s="138">
        <v>0</v>
      </c>
      <c r="T8" s="139">
        <f t="shared" si="1"/>
        <v>173093.984</v>
      </c>
      <c r="U8" s="155">
        <f t="shared" si="2"/>
        <v>57</v>
      </c>
      <c r="V8" s="140">
        <f t="shared" si="3"/>
        <v>2.8500000000000001E-2</v>
      </c>
      <c r="W8" s="141">
        <f t="shared" si="4"/>
        <v>173036.984</v>
      </c>
      <c r="X8" s="142">
        <f>SUMIF(排產計劃09.20!$IF$20:$IY$20,"1",排產計劃09.20!$IF$9:$IY$9)*$G8</f>
        <v>0</v>
      </c>
      <c r="Y8" s="143">
        <f t="shared" si="5"/>
        <v>173093.984</v>
      </c>
      <c r="Z8" s="208">
        <f t="shared" si="0"/>
        <v>12525080.68224</v>
      </c>
      <c r="AA8" s="159"/>
      <c r="AB8" s="206"/>
      <c r="AC8" s="129"/>
      <c r="AD8" s="159" t="s">
        <v>230</v>
      </c>
      <c r="AE8" s="156" t="s">
        <v>248</v>
      </c>
      <c r="AF8" s="156" t="s">
        <v>249</v>
      </c>
      <c r="AG8" s="147" t="s">
        <v>250</v>
      </c>
    </row>
    <row r="9" spans="1:33" s="157" customFormat="1" ht="15.75" customHeight="1">
      <c r="A9" s="128">
        <v>7</v>
      </c>
      <c r="B9" s="189" t="s">
        <v>323</v>
      </c>
      <c r="C9" s="129" t="s">
        <v>226</v>
      </c>
      <c r="D9" s="149" t="s">
        <v>29</v>
      </c>
      <c r="E9" s="148" t="s">
        <v>54</v>
      </c>
      <c r="F9" s="150">
        <v>42</v>
      </c>
      <c r="G9" s="158">
        <v>1E-3</v>
      </c>
      <c r="H9" s="150">
        <v>0.2</v>
      </c>
      <c r="I9" s="150" t="s">
        <v>222</v>
      </c>
      <c r="J9" s="131" t="s">
        <v>227</v>
      </c>
      <c r="K9" s="131">
        <v>20</v>
      </c>
      <c r="L9" s="152">
        <v>1000</v>
      </c>
      <c r="M9" s="153">
        <v>20</v>
      </c>
      <c r="N9" s="154" t="s">
        <v>257</v>
      </c>
      <c r="O9" s="149" t="s">
        <v>254</v>
      </c>
      <c r="P9" s="137">
        <v>380</v>
      </c>
      <c r="Q9" s="216">
        <v>560</v>
      </c>
      <c r="R9" s="138">
        <v>180</v>
      </c>
      <c r="S9" s="138">
        <v>0</v>
      </c>
      <c r="T9" s="139">
        <f t="shared" si="1"/>
        <v>1120</v>
      </c>
      <c r="U9" s="155">
        <f t="shared" si="2"/>
        <v>3</v>
      </c>
      <c r="V9" s="140">
        <f t="shared" si="3"/>
        <v>0.15</v>
      </c>
      <c r="W9" s="141">
        <f t="shared" si="4"/>
        <v>1117</v>
      </c>
      <c r="X9" s="142">
        <f>SUMIF(排產計劃09.20!$IF$20:$IY$20,"1",排產計劃09.20!$IF$9:$IY$9)*$G9</f>
        <v>0</v>
      </c>
      <c r="Y9" s="143">
        <f t="shared" si="5"/>
        <v>1120</v>
      </c>
      <c r="Z9" s="208">
        <f t="shared" si="0"/>
        <v>224</v>
      </c>
      <c r="AA9" s="149"/>
      <c r="AB9" s="212" t="s">
        <v>319</v>
      </c>
      <c r="AC9" s="129"/>
      <c r="AD9" s="149" t="s">
        <v>255</v>
      </c>
      <c r="AE9" s="156" t="s">
        <v>256</v>
      </c>
      <c r="AF9" s="156" t="s">
        <v>219</v>
      </c>
      <c r="AG9" s="147" t="s">
        <v>220</v>
      </c>
    </row>
    <row r="10" spans="1:33" s="157" customFormat="1" ht="15.75" customHeight="1">
      <c r="A10" s="128">
        <v>8</v>
      </c>
      <c r="B10" s="189" t="s">
        <v>324</v>
      </c>
      <c r="C10" s="129" t="s">
        <v>226</v>
      </c>
      <c r="D10" s="149" t="s">
        <v>30</v>
      </c>
      <c r="E10" s="148" t="s">
        <v>221</v>
      </c>
      <c r="F10" s="150">
        <v>28</v>
      </c>
      <c r="G10" s="161">
        <v>2.2000000000000001E-3</v>
      </c>
      <c r="H10" s="150">
        <v>0.79900000000000004</v>
      </c>
      <c r="I10" s="150" t="s">
        <v>222</v>
      </c>
      <c r="J10" s="131" t="s">
        <v>227</v>
      </c>
      <c r="K10" s="131">
        <v>20</v>
      </c>
      <c r="L10" s="152">
        <v>200</v>
      </c>
      <c r="M10" s="153">
        <v>20</v>
      </c>
      <c r="N10" s="154" t="s">
        <v>232</v>
      </c>
      <c r="O10" s="149" t="s">
        <v>254</v>
      </c>
      <c r="P10" s="137">
        <v>1240</v>
      </c>
      <c r="Q10" s="216">
        <v>1240</v>
      </c>
      <c r="R10" s="138">
        <v>0</v>
      </c>
      <c r="S10" s="138">
        <v>0</v>
      </c>
      <c r="T10" s="139">
        <f t="shared" si="1"/>
        <v>2480</v>
      </c>
      <c r="U10" s="155">
        <f t="shared" si="2"/>
        <v>6.6000000000000005</v>
      </c>
      <c r="V10" s="140">
        <f t="shared" si="3"/>
        <v>0.33</v>
      </c>
      <c r="W10" s="141">
        <f t="shared" si="4"/>
        <v>2473.4</v>
      </c>
      <c r="X10" s="142">
        <f>SUMIF(排產計劃09.20!$IF$20:$IY$20,"1",排產計劃09.20!$IF$9:$IY$9)*$G10</f>
        <v>0</v>
      </c>
      <c r="Y10" s="143">
        <f t="shared" si="5"/>
        <v>2480</v>
      </c>
      <c r="Z10" s="208">
        <f t="shared" si="0"/>
        <v>1981.5200000000002</v>
      </c>
      <c r="AA10" s="149"/>
      <c r="AB10" s="212" t="s">
        <v>320</v>
      </c>
      <c r="AC10" s="129"/>
      <c r="AD10" s="149" t="s">
        <v>255</v>
      </c>
      <c r="AE10" s="156" t="s">
        <v>256</v>
      </c>
      <c r="AF10" s="156" t="s">
        <v>219</v>
      </c>
      <c r="AG10" s="147" t="s">
        <v>220</v>
      </c>
    </row>
    <row r="11" spans="1:33" s="157" customFormat="1" ht="15.75" customHeight="1">
      <c r="A11" s="148">
        <v>9</v>
      </c>
      <c r="B11" s="129" t="s">
        <v>325</v>
      </c>
      <c r="C11" s="129" t="s">
        <v>258</v>
      </c>
      <c r="D11" s="149" t="s">
        <v>31</v>
      </c>
      <c r="E11" s="148" t="s">
        <v>56</v>
      </c>
      <c r="F11" s="150">
        <v>56</v>
      </c>
      <c r="G11" s="151">
        <v>1</v>
      </c>
      <c r="H11" s="150">
        <v>3.8700000000000002E-3</v>
      </c>
      <c r="I11" s="150" t="s">
        <v>61</v>
      </c>
      <c r="J11" s="162" t="s">
        <v>259</v>
      </c>
      <c r="K11" s="131">
        <v>48000</v>
      </c>
      <c r="L11" s="152">
        <v>96000</v>
      </c>
      <c r="M11" s="153">
        <v>48000</v>
      </c>
      <c r="N11" s="154" t="s">
        <v>240</v>
      </c>
      <c r="O11" s="149" t="s">
        <v>50</v>
      </c>
      <c r="P11" s="137">
        <v>0</v>
      </c>
      <c r="Q11" s="216">
        <v>47750</v>
      </c>
      <c r="R11" s="138">
        <v>11750</v>
      </c>
      <c r="S11" s="138">
        <v>0</v>
      </c>
      <c r="T11" s="139">
        <f t="shared" si="1"/>
        <v>59500</v>
      </c>
      <c r="U11" s="155">
        <f t="shared" si="2"/>
        <v>3000</v>
      </c>
      <c r="V11" s="140">
        <f t="shared" si="3"/>
        <v>6.25E-2</v>
      </c>
      <c r="W11" s="141">
        <f>T11-U11+S11</f>
        <v>56500</v>
      </c>
      <c r="X11" s="142">
        <f>SUMIF(排產計劃09.20!$IF$20:$IY$20,"1",排產計劃09.20!$IF$9:$IY$9)*$G11</f>
        <v>0</v>
      </c>
      <c r="Y11" s="143">
        <f t="shared" si="5"/>
        <v>59500</v>
      </c>
      <c r="Z11" s="208">
        <f t="shared" si="0"/>
        <v>230.26500000000001</v>
      </c>
      <c r="AA11" s="159" t="s">
        <v>7</v>
      </c>
      <c r="AB11" s="206"/>
      <c r="AC11" s="129" t="s">
        <v>233</v>
      </c>
      <c r="AD11" s="149" t="s">
        <v>234</v>
      </c>
      <c r="AE11" s="156" t="s">
        <v>260</v>
      </c>
      <c r="AF11" s="156" t="s">
        <v>261</v>
      </c>
      <c r="AG11" s="147" t="s">
        <v>262</v>
      </c>
    </row>
    <row r="12" spans="1:33" s="123" customFormat="1" ht="16.149999999999999">
      <c r="A12" s="128">
        <v>10</v>
      </c>
      <c r="B12" s="129" t="s">
        <v>10</v>
      </c>
      <c r="C12" s="129" t="s">
        <v>191</v>
      </c>
      <c r="D12" s="129" t="s">
        <v>34</v>
      </c>
      <c r="E12" s="163" t="s">
        <v>57</v>
      </c>
      <c r="F12" s="164">
        <v>14</v>
      </c>
      <c r="G12" s="165">
        <v>5.1999999999999995E-4</v>
      </c>
      <c r="H12" s="164">
        <v>9.2000000000000003E-4</v>
      </c>
      <c r="I12" s="164" t="s">
        <v>61</v>
      </c>
      <c r="J12" s="131" t="s">
        <v>265</v>
      </c>
      <c r="K12" s="131">
        <v>5000</v>
      </c>
      <c r="L12" s="166">
        <v>5000</v>
      </c>
      <c r="M12" s="167">
        <v>5000</v>
      </c>
      <c r="N12" s="168" t="s">
        <v>232</v>
      </c>
      <c r="O12" s="129" t="s">
        <v>266</v>
      </c>
      <c r="P12" s="137">
        <v>1909</v>
      </c>
      <c r="Q12" s="216">
        <v>1909</v>
      </c>
      <c r="R12" s="138">
        <v>0</v>
      </c>
      <c r="S12" s="138">
        <v>0</v>
      </c>
      <c r="T12" s="139">
        <f t="shared" si="1"/>
        <v>3818</v>
      </c>
      <c r="U12" s="140">
        <f t="shared" si="2"/>
        <v>1.5599999999999998</v>
      </c>
      <c r="V12" s="140">
        <f t="shared" si="3"/>
        <v>3.1199999999999994E-4</v>
      </c>
      <c r="W12" s="141">
        <f t="shared" si="4"/>
        <v>3816.44</v>
      </c>
      <c r="X12" s="142">
        <f>SUMIF(排產計劃09.20!$IF$20:$IY$20,"1",排產計劃09.20!$IF$9:$IY$9)*$G12</f>
        <v>0</v>
      </c>
      <c r="Y12" s="143">
        <f t="shared" si="5"/>
        <v>3818</v>
      </c>
      <c r="Z12" s="208">
        <f t="shared" si="0"/>
        <v>3.5125600000000001</v>
      </c>
      <c r="AA12" s="129"/>
      <c r="AB12" s="129"/>
      <c r="AC12" s="129"/>
      <c r="AD12" s="129" t="s">
        <v>264</v>
      </c>
      <c r="AE12" s="169" t="s">
        <v>267</v>
      </c>
      <c r="AF12" s="169" t="s">
        <v>103</v>
      </c>
      <c r="AG12" s="147" t="s">
        <v>268</v>
      </c>
    </row>
    <row r="13" spans="1:33" s="123" customFormat="1" ht="16.149999999999999">
      <c r="A13" s="128">
        <v>11</v>
      </c>
      <c r="B13" s="129" t="s">
        <v>11</v>
      </c>
      <c r="C13" s="129" t="s">
        <v>191</v>
      </c>
      <c r="D13" s="129" t="s">
        <v>35</v>
      </c>
      <c r="E13" s="163" t="s">
        <v>57</v>
      </c>
      <c r="F13" s="164">
        <v>14</v>
      </c>
      <c r="G13" s="165">
        <v>3.1099999999999999E-3</v>
      </c>
      <c r="H13" s="164">
        <v>1.4800000000000002E-3</v>
      </c>
      <c r="I13" s="164" t="s">
        <v>61</v>
      </c>
      <c r="J13" s="131" t="s">
        <v>265</v>
      </c>
      <c r="K13" s="131">
        <v>3000</v>
      </c>
      <c r="L13" s="166">
        <v>5000</v>
      </c>
      <c r="M13" s="167">
        <v>5000</v>
      </c>
      <c r="N13" s="168" t="s">
        <v>232</v>
      </c>
      <c r="O13" s="129" t="s">
        <v>266</v>
      </c>
      <c r="P13" s="137">
        <v>3000</v>
      </c>
      <c r="Q13" s="216">
        <v>3000</v>
      </c>
      <c r="R13" s="138">
        <v>0</v>
      </c>
      <c r="S13" s="138">
        <v>0</v>
      </c>
      <c r="T13" s="139">
        <f t="shared" si="1"/>
        <v>6000</v>
      </c>
      <c r="U13" s="140">
        <f t="shared" si="2"/>
        <v>9.33</v>
      </c>
      <c r="V13" s="140">
        <f t="shared" si="3"/>
        <v>3.1099999999999999E-3</v>
      </c>
      <c r="W13" s="141">
        <f t="shared" si="4"/>
        <v>5990.67</v>
      </c>
      <c r="X13" s="142">
        <f>SUMIF(排產計劃09.20!$IF$20:$IY$20,"1",排產計劃09.20!$IF$9:$IY$9)*$G13</f>
        <v>0</v>
      </c>
      <c r="Y13" s="143">
        <f t="shared" si="5"/>
        <v>6000</v>
      </c>
      <c r="Z13" s="208">
        <f t="shared" si="0"/>
        <v>8.8800000000000008</v>
      </c>
      <c r="AA13" s="129" t="s">
        <v>11</v>
      </c>
      <c r="AB13" s="129"/>
      <c r="AC13" s="129"/>
      <c r="AD13" s="129" t="s">
        <v>264</v>
      </c>
      <c r="AE13" s="169" t="s">
        <v>267</v>
      </c>
      <c r="AF13" s="169" t="s">
        <v>103</v>
      </c>
      <c r="AG13" s="147" t="s">
        <v>268</v>
      </c>
    </row>
    <row r="14" spans="1:33" s="123" customFormat="1" ht="16.149999999999999">
      <c r="A14" s="148">
        <v>12</v>
      </c>
      <c r="B14" s="129" t="s">
        <v>288</v>
      </c>
      <c r="C14" s="129" t="s">
        <v>192</v>
      </c>
      <c r="D14" s="129" t="s">
        <v>36</v>
      </c>
      <c r="E14" s="163" t="s">
        <v>58</v>
      </c>
      <c r="F14" s="164">
        <v>14</v>
      </c>
      <c r="G14" s="165">
        <v>1.2E-4</v>
      </c>
      <c r="H14" s="164">
        <v>0.18340000000000001</v>
      </c>
      <c r="I14" s="164" t="s">
        <v>61</v>
      </c>
      <c r="J14" s="131" t="s">
        <v>269</v>
      </c>
      <c r="K14" s="131">
        <v>10</v>
      </c>
      <c r="L14" s="166">
        <v>200</v>
      </c>
      <c r="M14" s="167">
        <v>200</v>
      </c>
      <c r="N14" s="168" t="s">
        <v>232</v>
      </c>
      <c r="O14" s="129" t="s">
        <v>63</v>
      </c>
      <c r="P14" s="137">
        <v>117</v>
      </c>
      <c r="Q14" s="216">
        <v>104</v>
      </c>
      <c r="R14" s="138">
        <v>0</v>
      </c>
      <c r="S14" s="138">
        <v>0</v>
      </c>
      <c r="T14" s="139">
        <f t="shared" si="1"/>
        <v>221</v>
      </c>
      <c r="U14" s="140">
        <f t="shared" si="2"/>
        <v>0.36</v>
      </c>
      <c r="V14" s="140">
        <f t="shared" si="3"/>
        <v>3.5999999999999997E-2</v>
      </c>
      <c r="W14" s="141">
        <f t="shared" si="4"/>
        <v>220.64</v>
      </c>
      <c r="X14" s="142">
        <f>SUMIF(排產計劃09.20!$IF$20:$IY$20,"1",排產計劃09.20!$IF$9:$IY$9)*$G14</f>
        <v>0</v>
      </c>
      <c r="Y14" s="188">
        <f t="shared" si="5"/>
        <v>221</v>
      </c>
      <c r="Z14" s="208">
        <f t="shared" si="0"/>
        <v>40.531400000000005</v>
      </c>
      <c r="AA14" s="129"/>
      <c r="AB14" s="129"/>
      <c r="AC14" s="129"/>
      <c r="AD14" s="129" t="s">
        <v>264</v>
      </c>
      <c r="AE14" s="169" t="s">
        <v>270</v>
      </c>
      <c r="AF14" s="169" t="s">
        <v>104</v>
      </c>
      <c r="AG14" s="147" t="s">
        <v>271</v>
      </c>
    </row>
    <row r="15" spans="1:33" s="123" customFormat="1" ht="16.149999999999999">
      <c r="A15" s="128">
        <v>13</v>
      </c>
      <c r="B15" s="129" t="s">
        <v>289</v>
      </c>
      <c r="C15" s="129" t="s">
        <v>193</v>
      </c>
      <c r="D15" s="129" t="s">
        <v>40</v>
      </c>
      <c r="E15" s="163" t="s">
        <v>210</v>
      </c>
      <c r="F15" s="164">
        <v>14</v>
      </c>
      <c r="G15" s="165">
        <v>5.1999999999999995E-4</v>
      </c>
      <c r="H15" s="164">
        <v>6.8099999999999994E-2</v>
      </c>
      <c r="I15" s="164" t="s">
        <v>61</v>
      </c>
      <c r="J15" s="131" t="s">
        <v>263</v>
      </c>
      <c r="K15" s="131">
        <v>100</v>
      </c>
      <c r="L15" s="166">
        <v>1000</v>
      </c>
      <c r="M15" s="167">
        <v>100</v>
      </c>
      <c r="N15" s="168" t="s">
        <v>232</v>
      </c>
      <c r="O15" s="129" t="s">
        <v>64</v>
      </c>
      <c r="P15" s="137">
        <v>358</v>
      </c>
      <c r="Q15" s="216">
        <v>718</v>
      </c>
      <c r="R15" s="138">
        <v>362</v>
      </c>
      <c r="S15" s="138">
        <v>0</v>
      </c>
      <c r="T15" s="139">
        <f t="shared" si="1"/>
        <v>1438</v>
      </c>
      <c r="U15" s="140">
        <f t="shared" si="2"/>
        <v>1.5599999999999998</v>
      </c>
      <c r="V15" s="140">
        <f t="shared" si="3"/>
        <v>1.5599999999999998E-2</v>
      </c>
      <c r="W15" s="141">
        <f t="shared" si="4"/>
        <v>1436.44</v>
      </c>
      <c r="X15" s="142">
        <f>SUMIF(排產計劃09.20!$IF$20:$IY$20,"1",排產計劃09.20!$IF$9:$IY$9)*$G15</f>
        <v>0</v>
      </c>
      <c r="Y15" s="188">
        <f t="shared" si="5"/>
        <v>1438</v>
      </c>
      <c r="Z15" s="208">
        <f t="shared" si="0"/>
        <v>97.927799999999991</v>
      </c>
      <c r="AA15" s="129"/>
      <c r="AB15" s="129"/>
      <c r="AC15" s="129"/>
      <c r="AD15" s="129" t="s">
        <v>264</v>
      </c>
      <c r="AE15" s="169" t="s">
        <v>272</v>
      </c>
      <c r="AF15" s="169" t="s">
        <v>105</v>
      </c>
      <c r="AG15" s="147" t="s">
        <v>273</v>
      </c>
    </row>
    <row r="16" spans="1:33" s="123" customFormat="1" ht="16.149999999999999">
      <c r="A16" s="128">
        <v>14</v>
      </c>
      <c r="B16" s="129" t="s">
        <v>17</v>
      </c>
      <c r="C16" s="129" t="s">
        <v>194</v>
      </c>
      <c r="D16" s="129" t="s">
        <v>42</v>
      </c>
      <c r="E16" s="163" t="s">
        <v>57</v>
      </c>
      <c r="F16" s="164">
        <v>14</v>
      </c>
      <c r="G16" s="170">
        <v>5.1700000000000003E-5</v>
      </c>
      <c r="H16" s="164">
        <v>0.70000000000000007</v>
      </c>
      <c r="I16" s="164" t="s">
        <v>61</v>
      </c>
      <c r="J16" s="131" t="s">
        <v>265</v>
      </c>
      <c r="K16" s="131">
        <v>1</v>
      </c>
      <c r="L16" s="166">
        <v>50</v>
      </c>
      <c r="M16" s="167">
        <v>50</v>
      </c>
      <c r="N16" s="168" t="s">
        <v>232</v>
      </c>
      <c r="O16" s="129" t="s">
        <v>266</v>
      </c>
      <c r="P16" s="137">
        <v>6</v>
      </c>
      <c r="Q16" s="216">
        <v>6</v>
      </c>
      <c r="R16" s="138">
        <v>0</v>
      </c>
      <c r="S16" s="138">
        <v>0</v>
      </c>
      <c r="T16" s="139">
        <f>SUM(P16:S16)</f>
        <v>12</v>
      </c>
      <c r="U16" s="140">
        <f>G16*$U$2</f>
        <v>0.15510000000000002</v>
      </c>
      <c r="V16" s="140">
        <f>U16/K16</f>
        <v>0.15510000000000002</v>
      </c>
      <c r="W16" s="141">
        <f>T16-U16+S16</f>
        <v>11.844899999999999</v>
      </c>
      <c r="X16" s="142">
        <f>SUMIF(排產計劃09.20!$IF$20:$IY$20,"1",排產計劃09.20!$IF$9:$IY$9)*$G16</f>
        <v>0</v>
      </c>
      <c r="Y16" s="188">
        <f>T16-X16</f>
        <v>12</v>
      </c>
      <c r="Z16" s="208">
        <f>H16*Y16</f>
        <v>8.4</v>
      </c>
      <c r="AA16" s="129"/>
      <c r="AB16" s="129"/>
      <c r="AC16" s="129"/>
      <c r="AD16" s="129" t="s">
        <v>264</v>
      </c>
      <c r="AE16" s="169" t="s">
        <v>267</v>
      </c>
      <c r="AF16" s="169" t="s">
        <v>103</v>
      </c>
      <c r="AG16" s="147" t="s">
        <v>268</v>
      </c>
    </row>
    <row r="17" spans="1:33" s="123" customFormat="1" ht="16.149999999999999">
      <c r="A17" s="148">
        <v>15</v>
      </c>
      <c r="B17" s="129" t="s">
        <v>19</v>
      </c>
      <c r="C17" s="129" t="s">
        <v>195</v>
      </c>
      <c r="D17" s="149" t="s">
        <v>44</v>
      </c>
      <c r="E17" s="148" t="s">
        <v>59</v>
      </c>
      <c r="F17" s="150">
        <v>14</v>
      </c>
      <c r="G17" s="160">
        <v>3.0000000000000001E-5</v>
      </c>
      <c r="H17" s="150">
        <v>5.4</v>
      </c>
      <c r="I17" s="164" t="s">
        <v>61</v>
      </c>
      <c r="J17" s="131" t="s">
        <v>274</v>
      </c>
      <c r="K17" s="131">
        <v>1</v>
      </c>
      <c r="L17" s="166">
        <v>15</v>
      </c>
      <c r="M17" s="167">
        <v>15</v>
      </c>
      <c r="N17" s="168" t="s">
        <v>232</v>
      </c>
      <c r="O17" s="129" t="s">
        <v>65</v>
      </c>
      <c r="P17" s="137">
        <v>11</v>
      </c>
      <c r="Q17" s="216">
        <v>11</v>
      </c>
      <c r="R17" s="138">
        <v>0</v>
      </c>
      <c r="S17" s="138">
        <v>0</v>
      </c>
      <c r="T17" s="139">
        <f t="shared" si="1"/>
        <v>22</v>
      </c>
      <c r="U17" s="140">
        <f t="shared" si="2"/>
        <v>0.09</v>
      </c>
      <c r="V17" s="140">
        <f t="shared" si="3"/>
        <v>0.09</v>
      </c>
      <c r="W17" s="141">
        <f t="shared" si="4"/>
        <v>21.91</v>
      </c>
      <c r="X17" s="142">
        <f>SUMIF(排產計劃09.20!$IF$20:$IY$20,"1",排產計劃09.20!$IF$9:$IY$9)*$G17</f>
        <v>0</v>
      </c>
      <c r="Y17" s="188">
        <f t="shared" si="5"/>
        <v>22</v>
      </c>
      <c r="Z17" s="208">
        <f t="shared" si="0"/>
        <v>118.80000000000001</v>
      </c>
      <c r="AA17" s="129"/>
      <c r="AB17" s="129"/>
      <c r="AC17" s="129"/>
      <c r="AD17" s="129" t="s">
        <v>264</v>
      </c>
      <c r="AE17" s="169" t="s">
        <v>275</v>
      </c>
      <c r="AF17" s="169" t="s">
        <v>236</v>
      </c>
      <c r="AG17" s="147" t="s">
        <v>237</v>
      </c>
    </row>
    <row r="18" spans="1:33" s="123" customFormat="1" ht="16.149999999999999">
      <c r="A18" s="128">
        <v>16</v>
      </c>
      <c r="B18" s="129" t="s">
        <v>20</v>
      </c>
      <c r="C18" s="129" t="s">
        <v>192</v>
      </c>
      <c r="D18" s="129" t="s">
        <v>45</v>
      </c>
      <c r="E18" s="163" t="s">
        <v>58</v>
      </c>
      <c r="F18" s="164">
        <v>14</v>
      </c>
      <c r="G18" s="165">
        <v>6.0000000000000002E-5</v>
      </c>
      <c r="H18" s="164">
        <v>1.09761</v>
      </c>
      <c r="I18" s="164" t="s">
        <v>61</v>
      </c>
      <c r="J18" s="131" t="s">
        <v>269</v>
      </c>
      <c r="K18" s="131">
        <v>10</v>
      </c>
      <c r="L18" s="166">
        <v>25</v>
      </c>
      <c r="M18" s="167">
        <v>25</v>
      </c>
      <c r="N18" s="168" t="s">
        <v>232</v>
      </c>
      <c r="O18" s="129" t="s">
        <v>66</v>
      </c>
      <c r="P18" s="137">
        <v>39</v>
      </c>
      <c r="Q18" s="216">
        <v>32</v>
      </c>
      <c r="R18" s="138">
        <v>0</v>
      </c>
      <c r="S18" s="138">
        <v>0</v>
      </c>
      <c r="T18" s="139">
        <f t="shared" si="1"/>
        <v>71</v>
      </c>
      <c r="U18" s="140">
        <f t="shared" si="2"/>
        <v>0.18</v>
      </c>
      <c r="V18" s="140">
        <f t="shared" si="3"/>
        <v>1.7999999999999999E-2</v>
      </c>
      <c r="W18" s="141">
        <f t="shared" si="4"/>
        <v>70.819999999999993</v>
      </c>
      <c r="X18" s="142">
        <f>SUMIF(排產計劃09.20!$IF$20:$IY$20,"1",排產計劃09.20!$IF$9:$IY$9)*$G18</f>
        <v>0</v>
      </c>
      <c r="Y18" s="188">
        <f t="shared" si="5"/>
        <v>71</v>
      </c>
      <c r="Z18" s="208">
        <f t="shared" si="0"/>
        <v>77.930309999999992</v>
      </c>
      <c r="AA18" s="129"/>
      <c r="AB18" s="129"/>
      <c r="AC18" s="129"/>
      <c r="AD18" s="129" t="s">
        <v>264</v>
      </c>
      <c r="AE18" s="169" t="s">
        <v>270</v>
      </c>
      <c r="AF18" s="169" t="s">
        <v>104</v>
      </c>
      <c r="AG18" s="147" t="s">
        <v>271</v>
      </c>
    </row>
    <row r="19" spans="1:33" s="123" customFormat="1" ht="16.149999999999999">
      <c r="A19" s="128">
        <v>17</v>
      </c>
      <c r="B19" s="129" t="s">
        <v>21</v>
      </c>
      <c r="C19" s="129" t="s">
        <v>193</v>
      </c>
      <c r="D19" s="129" t="s">
        <v>46</v>
      </c>
      <c r="E19" s="163" t="s">
        <v>60</v>
      </c>
      <c r="F19" s="164">
        <v>14</v>
      </c>
      <c r="G19" s="171">
        <v>1.1900000000000001E-2</v>
      </c>
      <c r="H19" s="164">
        <v>1.9060000000000001E-2</v>
      </c>
      <c r="I19" s="164" t="s">
        <v>61</v>
      </c>
      <c r="J19" s="131" t="s">
        <v>263</v>
      </c>
      <c r="K19" s="131">
        <v>1000</v>
      </c>
      <c r="L19" s="166">
        <v>5000</v>
      </c>
      <c r="M19" s="167">
        <v>100</v>
      </c>
      <c r="N19" s="168" t="s">
        <v>232</v>
      </c>
      <c r="O19" s="129" t="s">
        <v>67</v>
      </c>
      <c r="P19" s="137">
        <v>1960</v>
      </c>
      <c r="Q19" s="216">
        <v>1960</v>
      </c>
      <c r="R19" s="138">
        <v>0</v>
      </c>
      <c r="S19" s="138">
        <v>0</v>
      </c>
      <c r="T19" s="139">
        <f t="shared" si="1"/>
        <v>3920</v>
      </c>
      <c r="U19" s="140">
        <f t="shared" si="2"/>
        <v>35.700000000000003</v>
      </c>
      <c r="V19" s="140">
        <f t="shared" si="3"/>
        <v>3.5700000000000003E-2</v>
      </c>
      <c r="W19" s="141">
        <f t="shared" si="4"/>
        <v>3884.3</v>
      </c>
      <c r="X19" s="142">
        <f>SUMIF(排產計劃09.20!$IF$20:$IY$20,"1",排產計劃09.20!$IF$9:$IY$9)*$G19</f>
        <v>0</v>
      </c>
      <c r="Y19" s="188">
        <f t="shared" si="5"/>
        <v>3920</v>
      </c>
      <c r="Z19" s="208">
        <f t="shared" si="0"/>
        <v>74.715199999999996</v>
      </c>
      <c r="AA19" s="129"/>
      <c r="AB19" s="129"/>
      <c r="AC19" s="129"/>
      <c r="AD19" s="129" t="s">
        <v>264</v>
      </c>
      <c r="AE19" s="169" t="s">
        <v>272</v>
      </c>
      <c r="AF19" s="169" t="s">
        <v>105</v>
      </c>
      <c r="AG19" s="147" t="s">
        <v>273</v>
      </c>
    </row>
    <row r="24" spans="1:33">
      <c r="D24" s="124">
        <v>8</v>
      </c>
    </row>
  </sheetData>
  <autoFilter ref="A2:AG2" xr:uid="{00000000-0009-0000-0000-000000000000}"/>
  <phoneticPr fontId="1" type="noConversion"/>
  <conditionalFormatting sqref="X1">
    <cfRule type="timePeriod" dxfId="17" priority="2" timePeriod="today">
      <formula>FLOOR(X1,1)=TODAY()</formula>
    </cfRule>
    <cfRule type="timePeriod" dxfId="16" priority="3" timePeriod="today">
      <formula>FLOOR(X1,1)=TODAY()</formula>
    </cfRule>
    <cfRule type="timePeriod" priority="4" timePeriod="today">
      <formula>FLOOR(X1,1)=TODAY()</formula>
    </cfRule>
    <cfRule type="timePeriod" dxfId="15" priority="5" timePeriod="today">
      <formula>FLOOR(X1,1)=TODAY()</formula>
    </cfRule>
  </conditionalFormatting>
  <conditionalFormatting sqref="Y3:Y19">
    <cfRule type="cellIs" dxfId="14" priority="1" operator="between">
      <formula>-1000000</formula>
      <formula>-1</formula>
    </cfRule>
  </conditionalFormatting>
  <hyperlinks>
    <hyperlink ref="AG7" r:id="rId1" xr:uid="{00000000-0004-0000-0000-000000000000}"/>
    <hyperlink ref="AG4" r:id="rId2" xr:uid="{00000000-0004-0000-0000-000001000000}"/>
    <hyperlink ref="AG8" r:id="rId3" xr:uid="{00000000-0004-0000-0000-000002000000}"/>
    <hyperlink ref="AG9" r:id="rId4" xr:uid="{00000000-0004-0000-0000-000003000000}"/>
    <hyperlink ref="AG10" r:id="rId5" xr:uid="{00000000-0004-0000-0000-000004000000}"/>
    <hyperlink ref="AG5" r:id="rId6" xr:uid="{00000000-0004-0000-0000-000005000000}"/>
    <hyperlink ref="AG11" r:id="rId7" xr:uid="{00000000-0004-0000-0000-000006000000}"/>
    <hyperlink ref="AG6" r:id="rId8" xr:uid="{00000000-0004-0000-0000-000007000000}"/>
    <hyperlink ref="AG12" r:id="rId9" xr:uid="{00000000-0004-0000-0000-000008000000}"/>
    <hyperlink ref="AG13" r:id="rId10" xr:uid="{00000000-0004-0000-00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L27"/>
  <sheetViews>
    <sheetView zoomScale="86" zoomScaleNormal="86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IS27" sqref="IS27"/>
    </sheetView>
  </sheetViews>
  <sheetFormatPr defaultColWidth="9.75" defaultRowHeight="27.75" customHeight="1" outlineLevelRow="1" outlineLevelCol="1"/>
  <cols>
    <col min="1" max="1" width="12.5" style="22" customWidth="1"/>
    <col min="2" max="2" width="15.5" style="22" customWidth="1"/>
    <col min="3" max="5" width="9.75" style="22"/>
    <col min="6" max="44" width="9.75" style="22" hidden="1" customWidth="1" outlineLevel="1"/>
    <col min="45" max="45" width="9.75" style="22" hidden="1" customWidth="1" outlineLevel="1" collapsed="1"/>
    <col min="46" max="46" width="9.75" style="22" hidden="1" customWidth="1" outlineLevel="1"/>
    <col min="47" max="47" width="9.75" style="22" hidden="1" customWidth="1" outlineLevel="1" collapsed="1"/>
    <col min="48" max="58" width="9.75" style="22" hidden="1" customWidth="1" outlineLevel="1"/>
    <col min="59" max="59" width="9.75" style="22" hidden="1" customWidth="1" outlineLevel="1" collapsed="1"/>
    <col min="60" max="62" width="9.75" style="22" hidden="1" customWidth="1" outlineLevel="1"/>
    <col min="63" max="63" width="9.75" style="22" hidden="1" customWidth="1" outlineLevel="1" collapsed="1"/>
    <col min="64" max="74" width="9.75" style="22" hidden="1" customWidth="1" outlineLevel="1"/>
    <col min="75" max="75" width="9.75" style="22" hidden="1" customWidth="1" outlineLevel="1" collapsed="1"/>
    <col min="76" max="78" width="9.75" style="22" hidden="1" customWidth="1" outlineLevel="1"/>
    <col min="79" max="79" width="9.75" style="22" hidden="1" customWidth="1" outlineLevel="1" collapsed="1"/>
    <col min="80" max="83" width="9.75" style="22" hidden="1" customWidth="1" outlineLevel="1"/>
    <col min="84" max="84" width="9.75" style="22" hidden="1" customWidth="1" outlineLevel="1" collapsed="1"/>
    <col min="85" max="85" width="9.75" style="22" hidden="1" customWidth="1" outlineLevel="1"/>
    <col min="86" max="87" width="9.75" style="22" hidden="1" customWidth="1" outlineLevel="1" collapsed="1"/>
    <col min="88" max="90" width="9.75" style="22" hidden="1" customWidth="1" outlineLevel="1"/>
    <col min="91" max="91" width="9.75" style="22" hidden="1" customWidth="1" outlineLevel="1" collapsed="1"/>
    <col min="92" max="95" width="9.75" style="22" hidden="1" customWidth="1" outlineLevel="1"/>
    <col min="96" max="96" width="9.75" style="22" hidden="1" customWidth="1" outlineLevel="1" collapsed="1"/>
    <col min="97" max="97" width="9.75" style="22" hidden="1" customWidth="1" outlineLevel="1"/>
    <col min="98" max="98" width="9.75" style="22" hidden="1" customWidth="1" outlineLevel="1" collapsed="1"/>
    <col min="99" max="106" width="9.75" style="22" hidden="1" customWidth="1" outlineLevel="1"/>
    <col min="107" max="107" width="9.75" style="22" hidden="1" customWidth="1" outlineLevel="1" collapsed="1"/>
    <col min="108" max="111" width="9.75" style="22" hidden="1" customWidth="1" outlineLevel="1"/>
    <col min="112" max="113" width="9.75" style="22" hidden="1" customWidth="1" outlineLevel="1" collapsed="1"/>
    <col min="114" max="114" width="10" style="22" hidden="1" customWidth="1" outlineLevel="1"/>
    <col min="115" max="115" width="9.75" style="22" hidden="1" customWidth="1" outlineLevel="1"/>
    <col min="116" max="116" width="9.875" style="22" hidden="1" customWidth="1" outlineLevel="1"/>
    <col min="117" max="118" width="9.75" style="22" hidden="1" customWidth="1" outlineLevel="1"/>
    <col min="119" max="119" width="9.75" style="22" hidden="1" customWidth="1" outlineLevel="1" collapsed="1"/>
    <col min="120" max="120" width="10.625" style="22" hidden="1" customWidth="1" outlineLevel="1"/>
    <col min="121" max="121" width="9.75" style="22" hidden="1" customWidth="1" outlineLevel="1"/>
    <col min="122" max="122" width="10" style="22" hidden="1" customWidth="1" outlineLevel="1" collapsed="1"/>
    <col min="123" max="123" width="9.625" style="22" hidden="1" customWidth="1" outlineLevel="1"/>
    <col min="124" max="124" width="9.75" style="22" hidden="1" customWidth="1" outlineLevel="1"/>
    <col min="125" max="125" width="9.625" style="22" hidden="1" customWidth="1" outlineLevel="1" collapsed="1"/>
    <col min="126" max="126" width="10.5" style="22" hidden="1" customWidth="1" outlineLevel="1"/>
    <col min="127" max="127" width="9.75" style="22" hidden="1" customWidth="1" outlineLevel="1" collapsed="1"/>
    <col min="128" max="131" width="9.75" style="22" hidden="1" customWidth="1" outlineLevel="1"/>
    <col min="132" max="132" width="10.625" style="22" hidden="1" customWidth="1" outlineLevel="1" collapsed="1"/>
    <col min="133" max="133" width="9.5" style="22" hidden="1" customWidth="1" outlineLevel="1"/>
    <col min="134" max="136" width="9.75" style="22" hidden="1" customWidth="1" outlineLevel="1"/>
    <col min="137" max="137" width="10.875" style="22" hidden="1" customWidth="1" outlineLevel="1"/>
    <col min="138" max="138" width="9.75" style="22" hidden="1" customWidth="1" outlineLevel="1" collapsed="1"/>
    <col min="139" max="142" width="9.75" style="22" hidden="1" customWidth="1" outlineLevel="1"/>
    <col min="143" max="143" width="10.625" style="22" hidden="1" customWidth="1" outlineLevel="1"/>
    <col min="144" max="144" width="10.75" style="22" hidden="1" customWidth="1" outlineLevel="1" collapsed="1"/>
    <col min="145" max="145" width="9.75" style="22" hidden="1" customWidth="1" outlineLevel="1"/>
    <col min="146" max="146" width="9.75" style="22" hidden="1" customWidth="1" outlineLevel="1" collapsed="1"/>
    <col min="147" max="147" width="9.75" style="22" hidden="1" customWidth="1" outlineLevel="1"/>
    <col min="148" max="148" width="9.75" style="22" hidden="1" customWidth="1" outlineLevel="1" collapsed="1"/>
    <col min="149" max="151" width="9.75" style="22" hidden="1" customWidth="1" outlineLevel="1"/>
    <col min="152" max="152" width="9.75" style="22" hidden="1" customWidth="1" outlineLevel="1" collapsed="1"/>
    <col min="153" max="156" width="9.75" style="22" hidden="1" customWidth="1" outlineLevel="1"/>
    <col min="157" max="157" width="9.75" style="22" hidden="1" customWidth="1" outlineLevel="1" collapsed="1"/>
    <col min="158" max="158" width="9.75" style="22" hidden="1" customWidth="1" outlineLevel="1"/>
    <col min="159" max="159" width="9.75" style="22" hidden="1" customWidth="1" outlineLevel="1" collapsed="1"/>
    <col min="160" max="160" width="9.75" style="22" hidden="1" customWidth="1" outlineLevel="1"/>
    <col min="161" max="161" width="11.5" style="22" hidden="1" customWidth="1" outlineLevel="1"/>
    <col min="162" max="162" width="10.625" style="22" hidden="1" customWidth="1" outlineLevel="1"/>
    <col min="163" max="163" width="9.75" style="22" hidden="1" customWidth="1" outlineLevel="1" collapsed="1"/>
    <col min="164" max="165" width="9.75" style="22" hidden="1" customWidth="1" outlineLevel="1"/>
    <col min="166" max="166" width="9.75" style="22" hidden="1" customWidth="1" outlineLevel="1" collapsed="1"/>
    <col min="167" max="168" width="9.75" style="22" hidden="1" customWidth="1" outlineLevel="1"/>
    <col min="169" max="169" width="9.625" style="22" hidden="1" customWidth="1" outlineLevel="1"/>
    <col min="170" max="170" width="9.75" style="22" hidden="1" customWidth="1" outlineLevel="1" collapsed="1"/>
    <col min="171" max="172" width="9.75" style="22" hidden="1" customWidth="1" outlineLevel="1"/>
    <col min="173" max="173" width="9.75" style="22" hidden="1" customWidth="1" outlineLevel="1" collapsed="1"/>
    <col min="174" max="174" width="9.875" style="22" hidden="1" customWidth="1" outlineLevel="1"/>
    <col min="175" max="178" width="9.75" style="22" hidden="1" customWidth="1" outlineLevel="1"/>
    <col min="179" max="179" width="9.75" style="22" hidden="1" customWidth="1" outlineLevel="1" collapsed="1"/>
    <col min="180" max="181" width="9.75" style="22" hidden="1" customWidth="1" outlineLevel="1"/>
    <col min="182" max="182" width="9.75" style="22" hidden="1" customWidth="1" outlineLevel="1" collapsed="1"/>
    <col min="183" max="184" width="9.75" style="22" hidden="1" customWidth="1" outlineLevel="1"/>
    <col min="185" max="185" width="9.75" style="22" hidden="1" customWidth="1" outlineLevel="1" collapsed="1"/>
    <col min="186" max="186" width="9.75" style="22" hidden="1" customWidth="1" outlineLevel="1"/>
    <col min="187" max="187" width="9.75" style="22" hidden="1" customWidth="1" outlineLevel="1" collapsed="1"/>
    <col min="188" max="188" width="9.875" style="22" hidden="1" customWidth="1" outlineLevel="1"/>
    <col min="189" max="189" width="10.75" style="22" hidden="1" customWidth="1" outlineLevel="1"/>
    <col min="190" max="190" width="9.75" style="22" hidden="1" customWidth="1" outlineLevel="1" collapsed="1"/>
    <col min="191" max="193" width="9.75" style="22" hidden="1" customWidth="1" outlineLevel="1"/>
    <col min="194" max="194" width="9.75" style="22" hidden="1" customWidth="1" outlineLevel="1" collapsed="1"/>
    <col min="195" max="197" width="9.75" style="22" hidden="1" customWidth="1" outlineLevel="1"/>
    <col min="198" max="198" width="9.75" style="22" hidden="1" customWidth="1" outlineLevel="1" collapsed="1"/>
    <col min="199" max="199" width="9.75" style="22" hidden="1" customWidth="1" outlineLevel="1"/>
    <col min="200" max="200" width="9.75" style="22" hidden="1" customWidth="1" outlineLevel="1" collapsed="1"/>
    <col min="201" max="201" width="9.75" style="22" hidden="1" customWidth="1" outlineLevel="1"/>
    <col min="202" max="202" width="9.625" style="22" hidden="1" customWidth="1" outlineLevel="1" collapsed="1"/>
    <col min="203" max="203" width="9.625" style="22" hidden="1" customWidth="1" outlineLevel="1"/>
    <col min="204" max="204" width="9.75" style="22" hidden="1" customWidth="1" outlineLevel="1"/>
    <col min="205" max="205" width="9.75" style="22" hidden="1" customWidth="1" outlineLevel="1" collapsed="1"/>
    <col min="206" max="206" width="9.125" style="22" hidden="1" customWidth="1" outlineLevel="1"/>
    <col min="207" max="207" width="8.875" style="22" hidden="1" customWidth="1" outlineLevel="1" collapsed="1"/>
    <col min="208" max="208" width="8.5" style="22" hidden="1" customWidth="1" outlineLevel="1"/>
    <col min="209" max="209" width="9.125" style="22" hidden="1" customWidth="1" outlineLevel="1"/>
    <col min="210" max="210" width="9.25" style="22" hidden="1" customWidth="1" outlineLevel="1"/>
    <col min="211" max="211" width="9.25" style="22" hidden="1" customWidth="1" outlineLevel="1" collapsed="1"/>
    <col min="212" max="214" width="9.25" style="22" hidden="1" customWidth="1" outlineLevel="1"/>
    <col min="215" max="215" width="9.375" style="22" hidden="1" customWidth="1" outlineLevel="1"/>
    <col min="216" max="216" width="9.875" style="22" hidden="1" customWidth="1" outlineLevel="1"/>
    <col min="217" max="217" width="9.75" style="22" hidden="1" customWidth="1" outlineLevel="1"/>
    <col min="218" max="218" width="10.125" style="22" hidden="1" customWidth="1" outlineLevel="1"/>
    <col min="219" max="219" width="10.125" style="22" hidden="1" customWidth="1" outlineLevel="1" collapsed="1"/>
    <col min="220" max="220" width="9.75" style="22" hidden="1" customWidth="1" outlineLevel="1" collapsed="1"/>
    <col min="221" max="222" width="9.75" style="22" hidden="1" customWidth="1" outlineLevel="1"/>
    <col min="223" max="223" width="9.875" style="22" hidden="1" customWidth="1" outlineLevel="1"/>
    <col min="224" max="225" width="9.75" style="22" hidden="1" customWidth="1" outlineLevel="1"/>
    <col min="226" max="226" width="9.75" style="22" hidden="1" customWidth="1" outlineLevel="1" collapsed="1"/>
    <col min="227" max="229" width="9.75" style="22" hidden="1" customWidth="1" outlineLevel="1"/>
    <col min="230" max="231" width="11.5" style="22" hidden="1" customWidth="1" outlineLevel="1"/>
    <col min="232" max="233" width="10.25" style="22" hidden="1" customWidth="1" outlineLevel="1"/>
    <col min="234" max="234" width="9.875" style="22" hidden="1" customWidth="1" outlineLevel="1" collapsed="1"/>
    <col min="235" max="238" width="9.875" style="22" hidden="1" customWidth="1" outlineLevel="1"/>
    <col min="239" max="240" width="10.25" style="22" hidden="1" customWidth="1" outlineLevel="1"/>
    <col min="241" max="241" width="10.25" style="22" hidden="1" customWidth="1" outlineLevel="1" collapsed="1"/>
    <col min="242" max="243" width="10.25" style="22" hidden="1" customWidth="1" outlineLevel="1"/>
    <col min="244" max="244" width="10.25" style="22" hidden="1" customWidth="1" outlineLevel="1" collapsed="1"/>
    <col min="245" max="245" width="10.125" style="22" hidden="1" customWidth="1" outlineLevel="1"/>
    <col min="246" max="247" width="9.875" style="22" hidden="1" customWidth="1" outlineLevel="1"/>
    <col min="248" max="248" width="9.875" style="22" bestFit="1" customWidth="1" collapsed="1"/>
    <col min="249" max="250" width="9.875" style="22" bestFit="1" customWidth="1"/>
    <col min="251" max="252" width="10.25" style="22" bestFit="1" customWidth="1"/>
    <col min="253" max="253" width="10.875" style="22" bestFit="1" customWidth="1"/>
    <col min="254" max="254" width="10.25" style="22" bestFit="1" customWidth="1"/>
    <col min="255" max="256" width="9.875" style="22" bestFit="1" customWidth="1"/>
    <col min="257" max="257" width="8.875" style="22" customWidth="1"/>
    <col min="258" max="258" width="8.5" style="22" customWidth="1"/>
    <col min="259" max="262" width="9.875" style="22" bestFit="1" customWidth="1"/>
    <col min="263" max="263" width="9.875" style="22" bestFit="1" customWidth="1" collapsed="1"/>
    <col min="264" max="269" width="9.875" style="22" bestFit="1" customWidth="1"/>
    <col min="270" max="270" width="9.875" style="22" bestFit="1" customWidth="1" collapsed="1"/>
    <col min="271" max="273" width="9.875" style="22" bestFit="1" customWidth="1"/>
    <col min="274" max="274" width="11.125" style="22" bestFit="1" customWidth="1"/>
    <col min="275" max="275" width="10" style="22" customWidth="1"/>
    <col min="276" max="277" width="9.875" style="22" bestFit="1" customWidth="1"/>
    <col min="278" max="278" width="9.875" style="22" bestFit="1" customWidth="1" collapsed="1"/>
    <col min="279" max="281" width="9.875" style="22" bestFit="1" customWidth="1"/>
    <col min="282" max="282" width="10.625" style="22" customWidth="1"/>
    <col min="283" max="284" width="9.875" style="22" bestFit="1" customWidth="1"/>
    <col min="285" max="285" width="9.875" style="22" bestFit="1" customWidth="1" collapsed="1"/>
    <col min="286" max="289" width="9.875" style="22" bestFit="1" customWidth="1"/>
    <col min="290" max="290" width="9.875" style="22" customWidth="1"/>
    <col min="291" max="311" width="9.875" style="22" bestFit="1" customWidth="1"/>
    <col min="312" max="312" width="9.5" style="22" customWidth="1"/>
    <col min="313" max="350" width="9.875" style="22" bestFit="1" customWidth="1"/>
    <col min="351" max="16384" width="9.75" style="22"/>
  </cols>
  <sheetData>
    <row r="1" spans="1:350" s="2" customFormat="1" ht="15.4" customHeight="1">
      <c r="A1" s="218" t="s">
        <v>69</v>
      </c>
      <c r="B1" s="218"/>
      <c r="C1" s="218"/>
      <c r="D1" s="218"/>
      <c r="E1" s="218"/>
      <c r="F1" s="1" t="str">
        <f t="shared" ref="F1:BQ1" si="0">+MONTH(F4)&amp;"月"</f>
        <v>1月</v>
      </c>
      <c r="G1" s="1" t="str">
        <f t="shared" si="0"/>
        <v>1月</v>
      </c>
      <c r="H1" s="1" t="str">
        <f t="shared" si="0"/>
        <v>1月</v>
      </c>
      <c r="I1" s="1" t="str">
        <f t="shared" si="0"/>
        <v>1月</v>
      </c>
      <c r="J1" s="1" t="str">
        <f t="shared" si="0"/>
        <v>1月</v>
      </c>
      <c r="K1" s="1" t="str">
        <f t="shared" si="0"/>
        <v>1月</v>
      </c>
      <c r="L1" s="1" t="str">
        <f t="shared" si="0"/>
        <v>1月</v>
      </c>
      <c r="M1" s="1" t="str">
        <f t="shared" si="0"/>
        <v>1月</v>
      </c>
      <c r="N1" s="1" t="str">
        <f t="shared" si="0"/>
        <v>1月</v>
      </c>
      <c r="O1" s="1" t="str">
        <f t="shared" si="0"/>
        <v>1月</v>
      </c>
      <c r="P1" s="1" t="str">
        <f t="shared" si="0"/>
        <v>2月</v>
      </c>
      <c r="Q1" s="1" t="str">
        <f t="shared" si="0"/>
        <v>2月</v>
      </c>
      <c r="R1" s="1" t="str">
        <f t="shared" si="0"/>
        <v>2月</v>
      </c>
      <c r="S1" s="1" t="str">
        <f t="shared" si="0"/>
        <v>2月</v>
      </c>
      <c r="T1" s="1" t="str">
        <f t="shared" si="0"/>
        <v>2月</v>
      </c>
      <c r="U1" s="1" t="str">
        <f t="shared" si="0"/>
        <v>2月</v>
      </c>
      <c r="V1" s="1" t="str">
        <f t="shared" si="0"/>
        <v>2月</v>
      </c>
      <c r="W1" s="1" t="str">
        <f t="shared" si="0"/>
        <v>2月</v>
      </c>
      <c r="X1" s="1" t="str">
        <f t="shared" si="0"/>
        <v>2月</v>
      </c>
      <c r="Y1" s="1" t="str">
        <f t="shared" si="0"/>
        <v>2月</v>
      </c>
      <c r="Z1" s="1" t="str">
        <f t="shared" si="0"/>
        <v>2月</v>
      </c>
      <c r="AA1" s="1" t="str">
        <f t="shared" si="0"/>
        <v>2月</v>
      </c>
      <c r="AB1" s="1" t="str">
        <f t="shared" si="0"/>
        <v>2月</v>
      </c>
      <c r="AC1" s="1" t="str">
        <f t="shared" si="0"/>
        <v>2月</v>
      </c>
      <c r="AD1" s="1" t="str">
        <f t="shared" si="0"/>
        <v>2月</v>
      </c>
      <c r="AE1" s="1" t="str">
        <f t="shared" si="0"/>
        <v>2月</v>
      </c>
      <c r="AF1" s="1" t="str">
        <f t="shared" si="0"/>
        <v>2月</v>
      </c>
      <c r="AG1" s="1" t="str">
        <f>+MONTH(AG4)&amp;"月"</f>
        <v>2月</v>
      </c>
      <c r="AH1" s="1" t="str">
        <f t="shared" si="0"/>
        <v>2月</v>
      </c>
      <c r="AI1" s="1" t="str">
        <f t="shared" si="0"/>
        <v>2月</v>
      </c>
      <c r="AJ1" s="1" t="str">
        <f t="shared" si="0"/>
        <v>2月</v>
      </c>
      <c r="AK1" s="1" t="str">
        <f t="shared" si="0"/>
        <v>2月</v>
      </c>
      <c r="AL1" s="1" t="str">
        <f t="shared" si="0"/>
        <v>2月</v>
      </c>
      <c r="AM1" s="1" t="str">
        <f t="shared" si="0"/>
        <v>2月</v>
      </c>
      <c r="AN1" s="1" t="str">
        <f t="shared" si="0"/>
        <v>2月</v>
      </c>
      <c r="AO1" s="1" t="str">
        <f t="shared" si="0"/>
        <v>2月</v>
      </c>
      <c r="AP1" s="1" t="str">
        <f t="shared" si="0"/>
        <v>2月</v>
      </c>
      <c r="AQ1" s="1" t="str">
        <f t="shared" si="0"/>
        <v>2月</v>
      </c>
      <c r="AR1" s="1" t="str">
        <f t="shared" si="0"/>
        <v>2月</v>
      </c>
      <c r="AS1" s="1" t="str">
        <f>+MONTH(AS4)&amp;"月"</f>
        <v>3月</v>
      </c>
      <c r="AT1" s="1" t="str">
        <f t="shared" si="0"/>
        <v>3月</v>
      </c>
      <c r="AU1" s="1" t="str">
        <f t="shared" si="0"/>
        <v>3月</v>
      </c>
      <c r="AV1" s="1" t="str">
        <f t="shared" si="0"/>
        <v>3月</v>
      </c>
      <c r="AW1" s="1" t="str">
        <f t="shared" si="0"/>
        <v>3月</v>
      </c>
      <c r="AX1" s="1" t="str">
        <f t="shared" si="0"/>
        <v>3月</v>
      </c>
      <c r="AY1" s="1" t="str">
        <f t="shared" si="0"/>
        <v>3月</v>
      </c>
      <c r="AZ1" s="1" t="str">
        <f t="shared" si="0"/>
        <v>3月</v>
      </c>
      <c r="BA1" s="1" t="str">
        <f t="shared" si="0"/>
        <v>3月</v>
      </c>
      <c r="BB1" s="1" t="str">
        <f t="shared" si="0"/>
        <v>3月</v>
      </c>
      <c r="BC1" s="1" t="str">
        <f t="shared" si="0"/>
        <v>3月</v>
      </c>
      <c r="BD1" s="1" t="str">
        <f t="shared" si="0"/>
        <v>3月</v>
      </c>
      <c r="BE1" s="1" t="str">
        <f t="shared" si="0"/>
        <v>3月</v>
      </c>
      <c r="BF1" s="1" t="str">
        <f t="shared" si="0"/>
        <v>3月</v>
      </c>
      <c r="BG1" s="1" t="str">
        <f t="shared" si="0"/>
        <v>3月</v>
      </c>
      <c r="BH1" s="1" t="str">
        <f t="shared" si="0"/>
        <v>3月</v>
      </c>
      <c r="BI1" s="1" t="str">
        <f t="shared" si="0"/>
        <v>3月</v>
      </c>
      <c r="BJ1" s="1" t="str">
        <f t="shared" si="0"/>
        <v>3月</v>
      </c>
      <c r="BK1" s="1" t="str">
        <f t="shared" si="0"/>
        <v>3月</v>
      </c>
      <c r="BL1" s="1" t="str">
        <f t="shared" si="0"/>
        <v>3月</v>
      </c>
      <c r="BM1" s="1" t="str">
        <f t="shared" si="0"/>
        <v>3月</v>
      </c>
      <c r="BN1" s="1" t="str">
        <f t="shared" si="0"/>
        <v>3月</v>
      </c>
      <c r="BO1" s="1" t="str">
        <f t="shared" si="0"/>
        <v>3月</v>
      </c>
      <c r="BP1" s="1" t="str">
        <f t="shared" si="0"/>
        <v>3月</v>
      </c>
      <c r="BQ1" s="1" t="str">
        <f t="shared" si="0"/>
        <v>3月</v>
      </c>
      <c r="BR1" s="1" t="str">
        <f t="shared" ref="BR1:EC1" si="1">+MONTH(BR4)&amp;"月"</f>
        <v>3月</v>
      </c>
      <c r="BS1" s="1" t="str">
        <f t="shared" si="1"/>
        <v>3月</v>
      </c>
      <c r="BT1" s="1" t="str">
        <f t="shared" si="1"/>
        <v>3月</v>
      </c>
      <c r="BU1" s="1" t="str">
        <f t="shared" si="1"/>
        <v>3月</v>
      </c>
      <c r="BV1" s="1" t="str">
        <f t="shared" si="1"/>
        <v>3月</v>
      </c>
      <c r="BW1" s="1" t="str">
        <f t="shared" si="1"/>
        <v>3月</v>
      </c>
      <c r="BX1" s="1" t="str">
        <f t="shared" si="1"/>
        <v>4月</v>
      </c>
      <c r="BY1" s="1" t="str">
        <f t="shared" si="1"/>
        <v>4月</v>
      </c>
      <c r="BZ1" s="1" t="str">
        <f t="shared" si="1"/>
        <v>4月</v>
      </c>
      <c r="CA1" s="1" t="str">
        <f t="shared" si="1"/>
        <v>4月</v>
      </c>
      <c r="CB1" s="1" t="str">
        <f t="shared" si="1"/>
        <v>4月</v>
      </c>
      <c r="CC1" s="1" t="str">
        <f t="shared" si="1"/>
        <v>4月</v>
      </c>
      <c r="CD1" s="1" t="str">
        <f t="shared" si="1"/>
        <v>4月</v>
      </c>
      <c r="CE1" s="1" t="str">
        <f t="shared" si="1"/>
        <v>4月</v>
      </c>
      <c r="CF1" s="1" t="str">
        <f t="shared" si="1"/>
        <v>4月</v>
      </c>
      <c r="CG1" s="1" t="str">
        <f t="shared" si="1"/>
        <v>4月</v>
      </c>
      <c r="CH1" s="1" t="str">
        <f t="shared" si="1"/>
        <v>4月</v>
      </c>
      <c r="CI1" s="1" t="str">
        <f t="shared" si="1"/>
        <v>4月</v>
      </c>
      <c r="CJ1" s="1" t="str">
        <f t="shared" si="1"/>
        <v>4月</v>
      </c>
      <c r="CK1" s="1" t="str">
        <f t="shared" si="1"/>
        <v>4月</v>
      </c>
      <c r="CL1" s="1" t="str">
        <f t="shared" si="1"/>
        <v>4月</v>
      </c>
      <c r="CM1" s="1" t="str">
        <f t="shared" si="1"/>
        <v>4月</v>
      </c>
      <c r="CN1" s="1" t="str">
        <f t="shared" si="1"/>
        <v>4月</v>
      </c>
      <c r="CO1" s="1" t="str">
        <f t="shared" si="1"/>
        <v>4月</v>
      </c>
      <c r="CP1" s="1" t="str">
        <f t="shared" si="1"/>
        <v>4月</v>
      </c>
      <c r="CQ1" s="1" t="s">
        <v>70</v>
      </c>
      <c r="CR1" s="1" t="str">
        <f t="shared" si="1"/>
        <v>4月</v>
      </c>
      <c r="CS1" s="1" t="str">
        <f t="shared" si="1"/>
        <v>4月</v>
      </c>
      <c r="CT1" s="1" t="str">
        <f t="shared" si="1"/>
        <v>4月</v>
      </c>
      <c r="CU1" s="1" t="str">
        <f t="shared" si="1"/>
        <v>4月</v>
      </c>
      <c r="CV1" s="1" t="str">
        <f t="shared" si="1"/>
        <v>4月</v>
      </c>
      <c r="CW1" s="1" t="str">
        <f t="shared" si="1"/>
        <v>4月</v>
      </c>
      <c r="CX1" s="1" t="str">
        <f t="shared" si="1"/>
        <v>4月</v>
      </c>
      <c r="CY1" s="1" t="str">
        <f t="shared" si="1"/>
        <v>4月</v>
      </c>
      <c r="CZ1" s="1" t="str">
        <f t="shared" si="1"/>
        <v>4月</v>
      </c>
      <c r="DA1" s="1" t="str">
        <f t="shared" si="1"/>
        <v>4月</v>
      </c>
      <c r="DB1" s="1" t="str">
        <f t="shared" si="1"/>
        <v>5月</v>
      </c>
      <c r="DC1" s="1" t="str">
        <f t="shared" si="1"/>
        <v>5月</v>
      </c>
      <c r="DD1" s="1" t="str">
        <f t="shared" si="1"/>
        <v>5月</v>
      </c>
      <c r="DE1" s="1" t="str">
        <f t="shared" si="1"/>
        <v>5月</v>
      </c>
      <c r="DF1" s="1" t="str">
        <f t="shared" si="1"/>
        <v>5月</v>
      </c>
      <c r="DG1" s="1" t="str">
        <f t="shared" si="1"/>
        <v>5月</v>
      </c>
      <c r="DH1" s="1" t="str">
        <f t="shared" si="1"/>
        <v>5月</v>
      </c>
      <c r="DI1" s="1" t="str">
        <f t="shared" si="1"/>
        <v>5月</v>
      </c>
      <c r="DJ1" s="1" t="str">
        <f t="shared" si="1"/>
        <v>5月</v>
      </c>
      <c r="DK1" s="1" t="str">
        <f t="shared" si="1"/>
        <v>5月</v>
      </c>
      <c r="DL1" s="1" t="str">
        <f t="shared" si="1"/>
        <v>5月</v>
      </c>
      <c r="DM1" s="1" t="str">
        <f t="shared" si="1"/>
        <v>5月</v>
      </c>
      <c r="DN1" s="1" t="str">
        <f t="shared" si="1"/>
        <v>5月</v>
      </c>
      <c r="DO1" s="1" t="str">
        <f t="shared" si="1"/>
        <v>5月</v>
      </c>
      <c r="DP1" s="1" t="str">
        <f t="shared" si="1"/>
        <v>5月</v>
      </c>
      <c r="DQ1" s="1" t="str">
        <f t="shared" si="1"/>
        <v>5月</v>
      </c>
      <c r="DR1" s="1" t="str">
        <f t="shared" si="1"/>
        <v>5月</v>
      </c>
      <c r="DS1" s="1" t="str">
        <f t="shared" si="1"/>
        <v>5月</v>
      </c>
      <c r="DT1" s="1" t="str">
        <f t="shared" si="1"/>
        <v>5月</v>
      </c>
      <c r="DU1" s="1" t="str">
        <f t="shared" si="1"/>
        <v>5月</v>
      </c>
      <c r="DV1" s="1" t="str">
        <f t="shared" si="1"/>
        <v>5月</v>
      </c>
      <c r="DW1" s="1" t="str">
        <f t="shared" si="1"/>
        <v>5月</v>
      </c>
      <c r="DX1" s="1" t="str">
        <f t="shared" si="1"/>
        <v>5月</v>
      </c>
      <c r="DY1" s="1" t="str">
        <f t="shared" si="1"/>
        <v>5月</v>
      </c>
      <c r="DZ1" s="1" t="str">
        <f t="shared" si="1"/>
        <v>5月</v>
      </c>
      <c r="EA1" s="1" t="str">
        <f t="shared" si="1"/>
        <v>5月</v>
      </c>
      <c r="EB1" s="1" t="str">
        <f t="shared" si="1"/>
        <v>5月</v>
      </c>
      <c r="EC1" s="1" t="str">
        <f t="shared" si="1"/>
        <v>5月</v>
      </c>
      <c r="ED1" s="1" t="str">
        <f t="shared" ref="ED1:GO1" si="2">+MONTH(ED4)&amp;"月"</f>
        <v>5月</v>
      </c>
      <c r="EE1" s="1" t="str">
        <f t="shared" si="2"/>
        <v>5月</v>
      </c>
      <c r="EF1" s="1" t="str">
        <f t="shared" si="2"/>
        <v>5月</v>
      </c>
      <c r="EG1" s="1" t="str">
        <f t="shared" si="2"/>
        <v>6月</v>
      </c>
      <c r="EH1" s="1" t="str">
        <f t="shared" si="2"/>
        <v>6月</v>
      </c>
      <c r="EI1" s="1" t="str">
        <f t="shared" si="2"/>
        <v>6月</v>
      </c>
      <c r="EJ1" s="1" t="str">
        <f t="shared" si="2"/>
        <v>6月</v>
      </c>
      <c r="EK1" s="1" t="str">
        <f t="shared" si="2"/>
        <v>6月</v>
      </c>
      <c r="EL1" s="1" t="str">
        <f t="shared" si="2"/>
        <v>6月</v>
      </c>
      <c r="EM1" s="1" t="str">
        <f t="shared" si="2"/>
        <v>6月</v>
      </c>
      <c r="EN1" s="1" t="str">
        <f t="shared" si="2"/>
        <v>6月</v>
      </c>
      <c r="EO1" s="1" t="str">
        <f t="shared" si="2"/>
        <v>6月</v>
      </c>
      <c r="EP1" s="1" t="str">
        <f t="shared" si="2"/>
        <v>6月</v>
      </c>
      <c r="EQ1" s="1" t="str">
        <f t="shared" si="2"/>
        <v>6月</v>
      </c>
      <c r="ER1" s="1" t="str">
        <f t="shared" si="2"/>
        <v>6月</v>
      </c>
      <c r="ES1" s="1" t="str">
        <f t="shared" si="2"/>
        <v>6月</v>
      </c>
      <c r="ET1" s="1" t="str">
        <f t="shared" si="2"/>
        <v>6月</v>
      </c>
      <c r="EU1" s="1" t="str">
        <f t="shared" si="2"/>
        <v>6月</v>
      </c>
      <c r="EV1" s="1" t="str">
        <f t="shared" si="2"/>
        <v>6月</v>
      </c>
      <c r="EW1" s="1" t="str">
        <f t="shared" si="2"/>
        <v>6月</v>
      </c>
      <c r="EX1" s="1" t="str">
        <f t="shared" si="2"/>
        <v>6月</v>
      </c>
      <c r="EY1" s="1" t="str">
        <f t="shared" si="2"/>
        <v>6月</v>
      </c>
      <c r="EZ1" s="1" t="str">
        <f t="shared" si="2"/>
        <v>6月</v>
      </c>
      <c r="FA1" s="1" t="str">
        <f t="shared" si="2"/>
        <v>6月</v>
      </c>
      <c r="FB1" s="1" t="str">
        <f t="shared" si="2"/>
        <v>6月</v>
      </c>
      <c r="FC1" s="1" t="str">
        <f t="shared" si="2"/>
        <v>6月</v>
      </c>
      <c r="FD1" s="1" t="str">
        <f t="shared" si="2"/>
        <v>6月</v>
      </c>
      <c r="FE1" s="1" t="str">
        <f t="shared" si="2"/>
        <v>6月</v>
      </c>
      <c r="FF1" s="1" t="str">
        <f t="shared" si="2"/>
        <v>6月</v>
      </c>
      <c r="FG1" s="1" t="str">
        <f t="shared" si="2"/>
        <v>6月</v>
      </c>
      <c r="FH1" s="1" t="str">
        <f t="shared" si="2"/>
        <v>6月</v>
      </c>
      <c r="FI1" s="1" t="str">
        <f t="shared" si="2"/>
        <v>6月</v>
      </c>
      <c r="FJ1" s="1" t="str">
        <f t="shared" si="2"/>
        <v>6月</v>
      </c>
      <c r="FK1" s="1" t="str">
        <f t="shared" si="2"/>
        <v>7月</v>
      </c>
      <c r="FL1" s="1" t="str">
        <f t="shared" si="2"/>
        <v>7月</v>
      </c>
      <c r="FM1" s="1" t="str">
        <f t="shared" si="2"/>
        <v>7月</v>
      </c>
      <c r="FN1" s="1" t="str">
        <f t="shared" si="2"/>
        <v>7月</v>
      </c>
      <c r="FO1" s="1" t="str">
        <f t="shared" si="2"/>
        <v>7月</v>
      </c>
      <c r="FP1" s="1" t="str">
        <f t="shared" si="2"/>
        <v>7月</v>
      </c>
      <c r="FQ1" s="1" t="str">
        <f t="shared" si="2"/>
        <v>7月</v>
      </c>
      <c r="FR1" s="1" t="str">
        <f t="shared" si="2"/>
        <v>7月</v>
      </c>
      <c r="FS1" s="1" t="str">
        <f t="shared" si="2"/>
        <v>7月</v>
      </c>
      <c r="FT1" s="1" t="str">
        <f t="shared" si="2"/>
        <v>7月</v>
      </c>
      <c r="FU1" s="1" t="str">
        <f t="shared" si="2"/>
        <v>7月</v>
      </c>
      <c r="FV1" s="1" t="str">
        <f t="shared" si="2"/>
        <v>7月</v>
      </c>
      <c r="FW1" s="1" t="str">
        <f t="shared" si="2"/>
        <v>7月</v>
      </c>
      <c r="FX1" s="1" t="str">
        <f t="shared" si="2"/>
        <v>7月</v>
      </c>
      <c r="FY1" s="1" t="str">
        <f t="shared" si="2"/>
        <v>7月</v>
      </c>
      <c r="FZ1" s="1" t="str">
        <f t="shared" si="2"/>
        <v>7月</v>
      </c>
      <c r="GA1" s="1" t="str">
        <f t="shared" si="2"/>
        <v>7月</v>
      </c>
      <c r="GB1" s="1" t="str">
        <f t="shared" si="2"/>
        <v>7月</v>
      </c>
      <c r="GC1" s="1" t="str">
        <f t="shared" si="2"/>
        <v>7月</v>
      </c>
      <c r="GD1" s="1" t="str">
        <f t="shared" si="2"/>
        <v>7月</v>
      </c>
      <c r="GE1" s="1" t="str">
        <f t="shared" si="2"/>
        <v>7月</v>
      </c>
      <c r="GF1" s="1" t="str">
        <f t="shared" si="2"/>
        <v>7月</v>
      </c>
      <c r="GG1" s="1" t="str">
        <f t="shared" si="2"/>
        <v>7月</v>
      </c>
      <c r="GH1" s="1" t="str">
        <f t="shared" si="2"/>
        <v>7月</v>
      </c>
      <c r="GI1" s="1" t="str">
        <f t="shared" si="2"/>
        <v>7月</v>
      </c>
      <c r="GJ1" s="1" t="str">
        <f t="shared" si="2"/>
        <v>7月</v>
      </c>
      <c r="GK1" s="1" t="str">
        <f t="shared" si="2"/>
        <v>7月</v>
      </c>
      <c r="GL1" s="1" t="str">
        <f t="shared" si="2"/>
        <v>7月</v>
      </c>
      <c r="GM1" s="1" t="str">
        <f t="shared" si="2"/>
        <v>7月</v>
      </c>
      <c r="GN1" s="1" t="str">
        <f t="shared" si="2"/>
        <v>7月</v>
      </c>
      <c r="GO1" s="1" t="str">
        <f t="shared" si="2"/>
        <v>7月</v>
      </c>
      <c r="GP1" s="1" t="str">
        <f t="shared" ref="GP1:JA1" si="3">+MONTH(GP4)&amp;"月"</f>
        <v>8月</v>
      </c>
      <c r="GQ1" s="1" t="str">
        <f t="shared" si="3"/>
        <v>8月</v>
      </c>
      <c r="GR1" s="1" t="str">
        <f t="shared" si="3"/>
        <v>8月</v>
      </c>
      <c r="GS1" s="1" t="str">
        <f t="shared" si="3"/>
        <v>8月</v>
      </c>
      <c r="GT1" s="1" t="str">
        <f t="shared" si="3"/>
        <v>8月</v>
      </c>
      <c r="GU1" s="1" t="str">
        <f t="shared" si="3"/>
        <v>8月</v>
      </c>
      <c r="GV1" s="1" t="str">
        <f t="shared" si="3"/>
        <v>8月</v>
      </c>
      <c r="GW1" s="1" t="str">
        <f t="shared" si="3"/>
        <v>8月</v>
      </c>
      <c r="GX1" s="1" t="str">
        <f t="shared" si="3"/>
        <v>8月</v>
      </c>
      <c r="GY1" s="1" t="str">
        <f t="shared" si="3"/>
        <v>8月</v>
      </c>
      <c r="GZ1" s="1" t="str">
        <f t="shared" si="3"/>
        <v>8月</v>
      </c>
      <c r="HA1" s="1" t="str">
        <f t="shared" si="3"/>
        <v>8月</v>
      </c>
      <c r="HB1" s="1" t="str">
        <f t="shared" si="3"/>
        <v>8月</v>
      </c>
      <c r="HC1" s="1" t="str">
        <f t="shared" si="3"/>
        <v>8月</v>
      </c>
      <c r="HD1" s="1" t="str">
        <f t="shared" si="3"/>
        <v>8月</v>
      </c>
      <c r="HE1" s="1" t="str">
        <f t="shared" si="3"/>
        <v>8月</v>
      </c>
      <c r="HF1" s="1" t="str">
        <f t="shared" si="3"/>
        <v>8月</v>
      </c>
      <c r="HG1" s="1" t="str">
        <f t="shared" si="3"/>
        <v>8月</v>
      </c>
      <c r="HH1" s="1" t="str">
        <f t="shared" si="3"/>
        <v>8月</v>
      </c>
      <c r="HI1" s="1" t="str">
        <f t="shared" si="3"/>
        <v>8月</v>
      </c>
      <c r="HJ1" s="1" t="str">
        <f t="shared" si="3"/>
        <v>8月</v>
      </c>
      <c r="HK1" s="1" t="str">
        <f t="shared" si="3"/>
        <v>8月</v>
      </c>
      <c r="HL1" s="1" t="str">
        <f t="shared" si="3"/>
        <v>8月</v>
      </c>
      <c r="HM1" s="1" t="str">
        <f t="shared" si="3"/>
        <v>8月</v>
      </c>
      <c r="HN1" s="1" t="str">
        <f t="shared" si="3"/>
        <v>8月</v>
      </c>
      <c r="HO1" s="1" t="str">
        <f t="shared" si="3"/>
        <v>8月</v>
      </c>
      <c r="HP1" s="1" t="str">
        <f t="shared" si="3"/>
        <v>8月</v>
      </c>
      <c r="HQ1" s="1" t="str">
        <f t="shared" si="3"/>
        <v>8月</v>
      </c>
      <c r="HR1" s="1" t="str">
        <f t="shared" si="3"/>
        <v>8月</v>
      </c>
      <c r="HS1" s="1" t="str">
        <f t="shared" si="3"/>
        <v>8月</v>
      </c>
      <c r="HT1" s="1" t="str">
        <f t="shared" si="3"/>
        <v>8月</v>
      </c>
      <c r="HU1" s="1" t="str">
        <f t="shared" si="3"/>
        <v>9月</v>
      </c>
      <c r="HV1" s="1" t="str">
        <f t="shared" si="3"/>
        <v>9月</v>
      </c>
      <c r="HW1" s="1" t="str">
        <f t="shared" si="3"/>
        <v>9月</v>
      </c>
      <c r="HX1" s="1" t="str">
        <f t="shared" si="3"/>
        <v>9月</v>
      </c>
      <c r="HY1" s="1" t="str">
        <f t="shared" si="3"/>
        <v>9月</v>
      </c>
      <c r="HZ1" s="1" t="str">
        <f t="shared" si="3"/>
        <v>9月</v>
      </c>
      <c r="IA1" s="1" t="str">
        <f t="shared" si="3"/>
        <v>9月</v>
      </c>
      <c r="IB1" s="1" t="str">
        <f t="shared" si="3"/>
        <v>9月</v>
      </c>
      <c r="IC1" s="1" t="str">
        <f t="shared" si="3"/>
        <v>9月</v>
      </c>
      <c r="ID1" s="1" t="str">
        <f t="shared" si="3"/>
        <v>9月</v>
      </c>
      <c r="IE1" s="1" t="str">
        <f t="shared" si="3"/>
        <v>9月</v>
      </c>
      <c r="IF1" s="1" t="str">
        <f t="shared" si="3"/>
        <v>9月</v>
      </c>
      <c r="IG1" s="1" t="str">
        <f t="shared" si="3"/>
        <v>9月</v>
      </c>
      <c r="IH1" s="1" t="str">
        <f t="shared" si="3"/>
        <v>9月</v>
      </c>
      <c r="II1" s="1" t="str">
        <f t="shared" si="3"/>
        <v>9月</v>
      </c>
      <c r="IJ1" s="1" t="str">
        <f t="shared" si="3"/>
        <v>9月</v>
      </c>
      <c r="IK1" s="1" t="str">
        <f t="shared" si="3"/>
        <v>9月</v>
      </c>
      <c r="IL1" s="1" t="str">
        <f t="shared" si="3"/>
        <v>9月</v>
      </c>
      <c r="IM1" s="1" t="str">
        <f t="shared" si="3"/>
        <v>9月</v>
      </c>
      <c r="IN1" s="1" t="str">
        <f t="shared" si="3"/>
        <v>9月</v>
      </c>
      <c r="IO1" s="1" t="str">
        <f t="shared" si="3"/>
        <v>9月</v>
      </c>
      <c r="IP1" s="1" t="str">
        <f t="shared" si="3"/>
        <v>9月</v>
      </c>
      <c r="IQ1" s="1" t="str">
        <f t="shared" si="3"/>
        <v>9月</v>
      </c>
      <c r="IR1" s="1" t="str">
        <f t="shared" si="3"/>
        <v>9月</v>
      </c>
      <c r="IS1" s="1" t="str">
        <f t="shared" si="3"/>
        <v>9月</v>
      </c>
      <c r="IT1" s="1" t="str">
        <f t="shared" si="3"/>
        <v>9月</v>
      </c>
      <c r="IU1" s="1" t="str">
        <f t="shared" si="3"/>
        <v>9月</v>
      </c>
      <c r="IV1" s="1" t="str">
        <f t="shared" si="3"/>
        <v>9月</v>
      </c>
      <c r="IW1" s="1" t="str">
        <f t="shared" si="3"/>
        <v>9月</v>
      </c>
      <c r="IX1" s="1" t="str">
        <f t="shared" si="3"/>
        <v>9月</v>
      </c>
      <c r="IY1" s="1" t="str">
        <f t="shared" si="3"/>
        <v>10月</v>
      </c>
      <c r="IZ1" s="1" t="str">
        <f t="shared" si="3"/>
        <v>10月</v>
      </c>
      <c r="JA1" s="1" t="str">
        <f t="shared" si="3"/>
        <v>10月</v>
      </c>
      <c r="JB1" s="1" t="str">
        <f t="shared" ref="JB1:LM1" si="4">+MONTH(JB4)&amp;"月"</f>
        <v>10月</v>
      </c>
      <c r="JC1" s="1" t="str">
        <f t="shared" si="4"/>
        <v>10月</v>
      </c>
      <c r="JD1" s="1" t="str">
        <f t="shared" si="4"/>
        <v>10月</v>
      </c>
      <c r="JE1" s="1" t="str">
        <f t="shared" si="4"/>
        <v>10月</v>
      </c>
      <c r="JF1" s="1" t="str">
        <f t="shared" si="4"/>
        <v>10月</v>
      </c>
      <c r="JG1" s="1" t="str">
        <f t="shared" si="4"/>
        <v>10月</v>
      </c>
      <c r="JH1" s="1" t="str">
        <f t="shared" si="4"/>
        <v>10月</v>
      </c>
      <c r="JI1" s="1" t="str">
        <f t="shared" si="4"/>
        <v>10月</v>
      </c>
      <c r="JJ1" s="1" t="str">
        <f t="shared" si="4"/>
        <v>10月</v>
      </c>
      <c r="JK1" s="1" t="str">
        <f t="shared" si="4"/>
        <v>10月</v>
      </c>
      <c r="JL1" s="1" t="str">
        <f t="shared" si="4"/>
        <v>10月</v>
      </c>
      <c r="JM1" s="1" t="str">
        <f t="shared" si="4"/>
        <v>10月</v>
      </c>
      <c r="JN1" s="1" t="str">
        <f t="shared" si="4"/>
        <v>10月</v>
      </c>
      <c r="JO1" s="1" t="str">
        <f t="shared" si="4"/>
        <v>10月</v>
      </c>
      <c r="JP1" s="1" t="str">
        <f t="shared" si="4"/>
        <v>10月</v>
      </c>
      <c r="JQ1" s="1" t="str">
        <f t="shared" si="4"/>
        <v>10月</v>
      </c>
      <c r="JR1" s="1" t="str">
        <f t="shared" si="4"/>
        <v>10月</v>
      </c>
      <c r="JS1" s="1" t="str">
        <f t="shared" si="4"/>
        <v>10月</v>
      </c>
      <c r="JT1" s="1" t="str">
        <f t="shared" si="4"/>
        <v>10月</v>
      </c>
      <c r="JU1" s="1" t="str">
        <f t="shared" si="4"/>
        <v>10月</v>
      </c>
      <c r="JV1" s="1" t="str">
        <f t="shared" si="4"/>
        <v>10月</v>
      </c>
      <c r="JW1" s="1" t="str">
        <f t="shared" si="4"/>
        <v>10月</v>
      </c>
      <c r="JX1" s="1" t="str">
        <f t="shared" si="4"/>
        <v>10月</v>
      </c>
      <c r="JY1" s="1" t="str">
        <f t="shared" si="4"/>
        <v>10月</v>
      </c>
      <c r="JZ1" s="1" t="str">
        <f t="shared" si="4"/>
        <v>10月</v>
      </c>
      <c r="KA1" s="1" t="str">
        <f t="shared" si="4"/>
        <v>10月</v>
      </c>
      <c r="KB1" s="1" t="str">
        <f t="shared" si="4"/>
        <v>10月</v>
      </c>
      <c r="KC1" s="1" t="str">
        <f t="shared" si="4"/>
        <v>10月</v>
      </c>
      <c r="KD1" s="1" t="str">
        <f t="shared" si="4"/>
        <v>11月</v>
      </c>
      <c r="KE1" s="1" t="str">
        <f t="shared" si="4"/>
        <v>11月</v>
      </c>
      <c r="KF1" s="1" t="str">
        <f t="shared" si="4"/>
        <v>11月</v>
      </c>
      <c r="KG1" s="1" t="str">
        <f t="shared" si="4"/>
        <v>11月</v>
      </c>
      <c r="KH1" s="1" t="str">
        <f t="shared" si="4"/>
        <v>11月</v>
      </c>
      <c r="KI1" s="1" t="str">
        <f t="shared" si="4"/>
        <v>11月</v>
      </c>
      <c r="KJ1" s="1" t="str">
        <f t="shared" si="4"/>
        <v>11月</v>
      </c>
      <c r="KK1" s="1" t="str">
        <f t="shared" si="4"/>
        <v>11月</v>
      </c>
      <c r="KL1" s="1" t="str">
        <f t="shared" si="4"/>
        <v>11月</v>
      </c>
      <c r="KM1" s="1" t="str">
        <f t="shared" si="4"/>
        <v>11月</v>
      </c>
      <c r="KN1" s="1" t="str">
        <f t="shared" si="4"/>
        <v>11月</v>
      </c>
      <c r="KO1" s="1" t="str">
        <f t="shared" si="4"/>
        <v>11月</v>
      </c>
      <c r="KP1" s="1" t="str">
        <f t="shared" si="4"/>
        <v>11月</v>
      </c>
      <c r="KQ1" s="1" t="str">
        <f t="shared" si="4"/>
        <v>11月</v>
      </c>
      <c r="KR1" s="1" t="str">
        <f t="shared" si="4"/>
        <v>11月</v>
      </c>
      <c r="KS1" s="1" t="str">
        <f t="shared" si="4"/>
        <v>11月</v>
      </c>
      <c r="KT1" s="1" t="str">
        <f t="shared" si="4"/>
        <v>11月</v>
      </c>
      <c r="KU1" s="1" t="str">
        <f t="shared" si="4"/>
        <v>11月</v>
      </c>
      <c r="KV1" s="1" t="str">
        <f t="shared" si="4"/>
        <v>11月</v>
      </c>
      <c r="KW1" s="1" t="str">
        <f t="shared" si="4"/>
        <v>11月</v>
      </c>
      <c r="KX1" s="1" t="str">
        <f t="shared" si="4"/>
        <v>11月</v>
      </c>
      <c r="KY1" s="1" t="str">
        <f t="shared" si="4"/>
        <v>11月</v>
      </c>
      <c r="KZ1" s="1" t="str">
        <f t="shared" si="4"/>
        <v>11月</v>
      </c>
      <c r="LA1" s="1" t="str">
        <f t="shared" si="4"/>
        <v>11月</v>
      </c>
      <c r="LB1" s="1" t="str">
        <f t="shared" si="4"/>
        <v>11月</v>
      </c>
      <c r="LC1" s="1" t="str">
        <f t="shared" si="4"/>
        <v>11月</v>
      </c>
      <c r="LD1" s="1" t="str">
        <f t="shared" si="4"/>
        <v>11月</v>
      </c>
      <c r="LE1" s="1" t="str">
        <f t="shared" si="4"/>
        <v>11月</v>
      </c>
      <c r="LF1" s="1" t="str">
        <f t="shared" si="4"/>
        <v>11月</v>
      </c>
      <c r="LG1" s="1" t="str">
        <f t="shared" si="4"/>
        <v>11月</v>
      </c>
      <c r="LH1" s="1" t="str">
        <f t="shared" si="4"/>
        <v>12月</v>
      </c>
      <c r="LI1" s="1" t="str">
        <f t="shared" si="4"/>
        <v>12月</v>
      </c>
      <c r="LJ1" s="1" t="str">
        <f t="shared" si="4"/>
        <v>12月</v>
      </c>
      <c r="LK1" s="1" t="str">
        <f t="shared" si="4"/>
        <v>12月</v>
      </c>
      <c r="LL1" s="1" t="str">
        <f t="shared" si="4"/>
        <v>12月</v>
      </c>
      <c r="LM1" s="1" t="str">
        <f t="shared" si="4"/>
        <v>12月</v>
      </c>
      <c r="LN1" s="1" t="str">
        <f t="shared" ref="LN1:ML1" si="5">+MONTH(LN4)&amp;"月"</f>
        <v>12月</v>
      </c>
      <c r="LO1" s="1" t="str">
        <f t="shared" si="5"/>
        <v>12月</v>
      </c>
      <c r="LP1" s="1" t="str">
        <f t="shared" si="5"/>
        <v>12月</v>
      </c>
      <c r="LQ1" s="1" t="str">
        <f t="shared" si="5"/>
        <v>12月</v>
      </c>
      <c r="LR1" s="1" t="str">
        <f t="shared" si="5"/>
        <v>12月</v>
      </c>
      <c r="LS1" s="1" t="str">
        <f t="shared" si="5"/>
        <v>12月</v>
      </c>
      <c r="LT1" s="1" t="str">
        <f t="shared" si="5"/>
        <v>12月</v>
      </c>
      <c r="LU1" s="1" t="str">
        <f t="shared" si="5"/>
        <v>12月</v>
      </c>
      <c r="LV1" s="1" t="str">
        <f t="shared" si="5"/>
        <v>12月</v>
      </c>
      <c r="LW1" s="1" t="str">
        <f t="shared" si="5"/>
        <v>12月</v>
      </c>
      <c r="LX1" s="1" t="str">
        <f t="shared" si="5"/>
        <v>12月</v>
      </c>
      <c r="LY1" s="1" t="str">
        <f t="shared" si="5"/>
        <v>12月</v>
      </c>
      <c r="LZ1" s="1" t="str">
        <f t="shared" si="5"/>
        <v>12月</v>
      </c>
      <c r="MA1" s="1" t="str">
        <f t="shared" si="5"/>
        <v>12月</v>
      </c>
      <c r="MB1" s="1" t="str">
        <f t="shared" si="5"/>
        <v>12月</v>
      </c>
      <c r="MC1" s="1" t="str">
        <f t="shared" si="5"/>
        <v>12月</v>
      </c>
      <c r="MD1" s="1" t="str">
        <f t="shared" si="5"/>
        <v>12月</v>
      </c>
      <c r="ME1" s="1" t="str">
        <f t="shared" si="5"/>
        <v>12月</v>
      </c>
      <c r="MF1" s="1" t="str">
        <f t="shared" si="5"/>
        <v>12月</v>
      </c>
      <c r="MG1" s="1" t="str">
        <f t="shared" si="5"/>
        <v>12月</v>
      </c>
      <c r="MH1" s="1" t="str">
        <f t="shared" si="5"/>
        <v>12月</v>
      </c>
      <c r="MI1" s="1" t="str">
        <f t="shared" si="5"/>
        <v>12月</v>
      </c>
      <c r="MJ1" s="1" t="str">
        <f t="shared" si="5"/>
        <v>12月</v>
      </c>
      <c r="MK1" s="1" t="str">
        <f t="shared" si="5"/>
        <v>12月</v>
      </c>
      <c r="ML1" s="1" t="str">
        <f t="shared" si="5"/>
        <v>12月</v>
      </c>
    </row>
    <row r="2" spans="1:350" s="2" customFormat="1" ht="15.4">
      <c r="A2" s="218"/>
      <c r="B2" s="218"/>
      <c r="C2" s="218"/>
      <c r="D2" s="218"/>
      <c r="E2" s="218"/>
      <c r="F2" s="3">
        <f t="shared" ref="F2:BQ2" si="6">+ROUNDUP(DATEDIF("2024/1/1",F4+1,"d")/7,0)</f>
        <v>4</v>
      </c>
      <c r="G2" s="3">
        <f t="shared" si="6"/>
        <v>4</v>
      </c>
      <c r="H2" s="3">
        <f t="shared" si="6"/>
        <v>4</v>
      </c>
      <c r="I2" s="3">
        <f t="shared" si="6"/>
        <v>4</v>
      </c>
      <c r="J2" s="3">
        <f t="shared" si="6"/>
        <v>4</v>
      </c>
      <c r="K2" s="3">
        <f t="shared" si="6"/>
        <v>4</v>
      </c>
      <c r="L2" s="3">
        <f t="shared" si="6"/>
        <v>4</v>
      </c>
      <c r="M2" s="3">
        <f t="shared" si="6"/>
        <v>5</v>
      </c>
      <c r="N2" s="3">
        <f t="shared" si="6"/>
        <v>5</v>
      </c>
      <c r="O2" s="3">
        <f t="shared" si="6"/>
        <v>5</v>
      </c>
      <c r="P2" s="3">
        <f t="shared" si="6"/>
        <v>5</v>
      </c>
      <c r="Q2" s="3">
        <f t="shared" si="6"/>
        <v>5</v>
      </c>
      <c r="R2" s="3">
        <f t="shared" si="6"/>
        <v>5</v>
      </c>
      <c r="S2" s="3">
        <f t="shared" si="6"/>
        <v>5</v>
      </c>
      <c r="T2" s="3">
        <f t="shared" si="6"/>
        <v>6</v>
      </c>
      <c r="U2" s="3">
        <f t="shared" si="6"/>
        <v>6</v>
      </c>
      <c r="V2" s="3">
        <f t="shared" si="6"/>
        <v>6</v>
      </c>
      <c r="W2" s="3">
        <f t="shared" si="6"/>
        <v>6</v>
      </c>
      <c r="X2" s="3">
        <f t="shared" si="6"/>
        <v>6</v>
      </c>
      <c r="Y2" s="3">
        <f t="shared" si="6"/>
        <v>6</v>
      </c>
      <c r="Z2" s="3">
        <f t="shared" si="6"/>
        <v>6</v>
      </c>
      <c r="AA2" s="3">
        <f t="shared" si="6"/>
        <v>7</v>
      </c>
      <c r="AB2" s="3">
        <f t="shared" si="6"/>
        <v>7</v>
      </c>
      <c r="AC2" s="3">
        <f t="shared" si="6"/>
        <v>7</v>
      </c>
      <c r="AD2" s="3">
        <f t="shared" si="6"/>
        <v>7</v>
      </c>
      <c r="AE2" s="3">
        <f t="shared" si="6"/>
        <v>7</v>
      </c>
      <c r="AF2" s="3">
        <f t="shared" si="6"/>
        <v>7</v>
      </c>
      <c r="AG2" s="3">
        <f t="shared" si="6"/>
        <v>7</v>
      </c>
      <c r="AH2" s="3">
        <f t="shared" si="6"/>
        <v>8</v>
      </c>
      <c r="AI2" s="3">
        <f t="shared" si="6"/>
        <v>8</v>
      </c>
      <c r="AJ2" s="3">
        <f t="shared" si="6"/>
        <v>8</v>
      </c>
      <c r="AK2" s="3">
        <f t="shared" si="6"/>
        <v>8</v>
      </c>
      <c r="AL2" s="3">
        <f t="shared" si="6"/>
        <v>8</v>
      </c>
      <c r="AM2" s="3">
        <f t="shared" si="6"/>
        <v>8</v>
      </c>
      <c r="AN2" s="3">
        <f t="shared" si="6"/>
        <v>8</v>
      </c>
      <c r="AO2" s="3">
        <f t="shared" si="6"/>
        <v>9</v>
      </c>
      <c r="AP2" s="3">
        <f t="shared" si="6"/>
        <v>9</v>
      </c>
      <c r="AQ2" s="3">
        <f t="shared" si="6"/>
        <v>9</v>
      </c>
      <c r="AR2" s="3">
        <f t="shared" si="6"/>
        <v>9</v>
      </c>
      <c r="AS2" s="3">
        <f t="shared" si="6"/>
        <v>9</v>
      </c>
      <c r="AT2" s="3">
        <f t="shared" si="6"/>
        <v>9</v>
      </c>
      <c r="AU2" s="3">
        <f t="shared" si="6"/>
        <v>9</v>
      </c>
      <c r="AV2" s="3">
        <f t="shared" si="6"/>
        <v>10</v>
      </c>
      <c r="AW2" s="3">
        <f t="shared" si="6"/>
        <v>10</v>
      </c>
      <c r="AX2" s="3">
        <f t="shared" si="6"/>
        <v>10</v>
      </c>
      <c r="AY2" s="3">
        <f t="shared" si="6"/>
        <v>10</v>
      </c>
      <c r="AZ2" s="3">
        <f t="shared" si="6"/>
        <v>10</v>
      </c>
      <c r="BA2" s="3">
        <f t="shared" si="6"/>
        <v>10</v>
      </c>
      <c r="BB2" s="3">
        <f t="shared" si="6"/>
        <v>10</v>
      </c>
      <c r="BC2" s="3">
        <f t="shared" si="6"/>
        <v>11</v>
      </c>
      <c r="BD2" s="3">
        <f t="shared" si="6"/>
        <v>11</v>
      </c>
      <c r="BE2" s="3">
        <f t="shared" si="6"/>
        <v>11</v>
      </c>
      <c r="BF2" s="3">
        <f t="shared" si="6"/>
        <v>11</v>
      </c>
      <c r="BG2" s="3">
        <f t="shared" si="6"/>
        <v>11</v>
      </c>
      <c r="BH2" s="3">
        <f t="shared" si="6"/>
        <v>11</v>
      </c>
      <c r="BI2" s="3">
        <f t="shared" si="6"/>
        <v>11</v>
      </c>
      <c r="BJ2" s="3">
        <f t="shared" si="6"/>
        <v>12</v>
      </c>
      <c r="BK2" s="3">
        <f t="shared" si="6"/>
        <v>12</v>
      </c>
      <c r="BL2" s="3">
        <f t="shared" si="6"/>
        <v>12</v>
      </c>
      <c r="BM2" s="3">
        <f t="shared" si="6"/>
        <v>12</v>
      </c>
      <c r="BN2" s="3">
        <f t="shared" si="6"/>
        <v>12</v>
      </c>
      <c r="BO2" s="3">
        <f t="shared" si="6"/>
        <v>12</v>
      </c>
      <c r="BP2" s="3">
        <f t="shared" si="6"/>
        <v>12</v>
      </c>
      <c r="BQ2" s="3">
        <f t="shared" si="6"/>
        <v>13</v>
      </c>
      <c r="BR2" s="3">
        <f t="shared" ref="BR2:EC2" si="7">+ROUNDUP(DATEDIF("2024/1/1",BR4+1,"d")/7,0)</f>
        <v>13</v>
      </c>
      <c r="BS2" s="3">
        <f t="shared" si="7"/>
        <v>13</v>
      </c>
      <c r="BT2" s="3">
        <f t="shared" si="7"/>
        <v>13</v>
      </c>
      <c r="BU2" s="3">
        <f t="shared" si="7"/>
        <v>13</v>
      </c>
      <c r="BV2" s="3">
        <f t="shared" si="7"/>
        <v>13</v>
      </c>
      <c r="BW2" s="3">
        <f t="shared" si="7"/>
        <v>13</v>
      </c>
      <c r="BX2" s="3">
        <f t="shared" si="7"/>
        <v>14</v>
      </c>
      <c r="BY2" s="3">
        <f t="shared" si="7"/>
        <v>14</v>
      </c>
      <c r="BZ2" s="3">
        <f t="shared" si="7"/>
        <v>14</v>
      </c>
      <c r="CA2" s="3">
        <f t="shared" si="7"/>
        <v>14</v>
      </c>
      <c r="CB2" s="3">
        <f t="shared" si="7"/>
        <v>14</v>
      </c>
      <c r="CC2" s="3">
        <f t="shared" si="7"/>
        <v>14</v>
      </c>
      <c r="CD2" s="3">
        <f t="shared" si="7"/>
        <v>14</v>
      </c>
      <c r="CE2" s="3">
        <f t="shared" si="7"/>
        <v>15</v>
      </c>
      <c r="CF2" s="3">
        <f t="shared" si="7"/>
        <v>15</v>
      </c>
      <c r="CG2" s="3">
        <f t="shared" si="7"/>
        <v>15</v>
      </c>
      <c r="CH2" s="3">
        <f t="shared" si="7"/>
        <v>15</v>
      </c>
      <c r="CI2" s="3">
        <f t="shared" si="7"/>
        <v>15</v>
      </c>
      <c r="CJ2" s="3">
        <f t="shared" si="7"/>
        <v>15</v>
      </c>
      <c r="CK2" s="3">
        <f t="shared" si="7"/>
        <v>15</v>
      </c>
      <c r="CL2" s="3">
        <f t="shared" si="7"/>
        <v>16</v>
      </c>
      <c r="CM2" s="3">
        <f t="shared" si="7"/>
        <v>16</v>
      </c>
      <c r="CN2" s="3">
        <f t="shared" si="7"/>
        <v>16</v>
      </c>
      <c r="CO2" s="3">
        <f t="shared" si="7"/>
        <v>16</v>
      </c>
      <c r="CP2" s="3">
        <f t="shared" si="7"/>
        <v>16</v>
      </c>
      <c r="CQ2" s="3">
        <f t="shared" si="7"/>
        <v>16</v>
      </c>
      <c r="CR2" s="3">
        <f t="shared" si="7"/>
        <v>16</v>
      </c>
      <c r="CS2" s="3">
        <f t="shared" si="7"/>
        <v>17</v>
      </c>
      <c r="CT2" s="3">
        <f t="shared" si="7"/>
        <v>17</v>
      </c>
      <c r="CU2" s="3">
        <f t="shared" si="7"/>
        <v>17</v>
      </c>
      <c r="CV2" s="3">
        <f t="shared" si="7"/>
        <v>17</v>
      </c>
      <c r="CW2" s="3">
        <f t="shared" si="7"/>
        <v>17</v>
      </c>
      <c r="CX2" s="3">
        <f t="shared" si="7"/>
        <v>17</v>
      </c>
      <c r="CY2" s="3">
        <f t="shared" si="7"/>
        <v>17</v>
      </c>
      <c r="CZ2" s="3">
        <f t="shared" si="7"/>
        <v>18</v>
      </c>
      <c r="DA2" s="3">
        <f t="shared" si="7"/>
        <v>18</v>
      </c>
      <c r="DB2" s="3">
        <f t="shared" si="7"/>
        <v>18</v>
      </c>
      <c r="DC2" s="3">
        <f t="shared" si="7"/>
        <v>18</v>
      </c>
      <c r="DD2" s="3">
        <f t="shared" si="7"/>
        <v>18</v>
      </c>
      <c r="DE2" s="3">
        <f t="shared" si="7"/>
        <v>18</v>
      </c>
      <c r="DF2" s="3">
        <f t="shared" si="7"/>
        <v>18</v>
      </c>
      <c r="DG2" s="3">
        <f t="shared" si="7"/>
        <v>19</v>
      </c>
      <c r="DH2" s="3">
        <f t="shared" si="7"/>
        <v>19</v>
      </c>
      <c r="DI2" s="3">
        <f t="shared" si="7"/>
        <v>19</v>
      </c>
      <c r="DJ2" s="3">
        <f t="shared" si="7"/>
        <v>19</v>
      </c>
      <c r="DK2" s="3">
        <f t="shared" si="7"/>
        <v>19</v>
      </c>
      <c r="DL2" s="3">
        <f t="shared" si="7"/>
        <v>19</v>
      </c>
      <c r="DM2" s="3">
        <f t="shared" si="7"/>
        <v>19</v>
      </c>
      <c r="DN2" s="3">
        <f t="shared" si="7"/>
        <v>20</v>
      </c>
      <c r="DO2" s="3">
        <f t="shared" si="7"/>
        <v>20</v>
      </c>
      <c r="DP2" s="3">
        <f t="shared" si="7"/>
        <v>20</v>
      </c>
      <c r="DQ2" s="3">
        <f t="shared" si="7"/>
        <v>20</v>
      </c>
      <c r="DR2" s="3">
        <f t="shared" si="7"/>
        <v>20</v>
      </c>
      <c r="DS2" s="3">
        <f t="shared" si="7"/>
        <v>20</v>
      </c>
      <c r="DT2" s="3">
        <f t="shared" si="7"/>
        <v>20</v>
      </c>
      <c r="DU2" s="3">
        <f t="shared" si="7"/>
        <v>21</v>
      </c>
      <c r="DV2" s="3">
        <f t="shared" si="7"/>
        <v>21</v>
      </c>
      <c r="DW2" s="3">
        <f t="shared" si="7"/>
        <v>21</v>
      </c>
      <c r="DX2" s="3">
        <f t="shared" si="7"/>
        <v>21</v>
      </c>
      <c r="DY2" s="3">
        <f t="shared" si="7"/>
        <v>21</v>
      </c>
      <c r="DZ2" s="3">
        <f t="shared" si="7"/>
        <v>21</v>
      </c>
      <c r="EA2" s="3">
        <f t="shared" si="7"/>
        <v>21</v>
      </c>
      <c r="EB2" s="3">
        <f t="shared" si="7"/>
        <v>22</v>
      </c>
      <c r="EC2" s="3">
        <f t="shared" si="7"/>
        <v>22</v>
      </c>
      <c r="ED2" s="3">
        <f t="shared" ref="ED2:GO2" si="8">+ROUNDUP(DATEDIF("2024/1/1",ED4+1,"d")/7,0)</f>
        <v>22</v>
      </c>
      <c r="EE2" s="3">
        <f t="shared" si="8"/>
        <v>22</v>
      </c>
      <c r="EF2" s="3">
        <f t="shared" si="8"/>
        <v>22</v>
      </c>
      <c r="EG2" s="3">
        <f t="shared" si="8"/>
        <v>22</v>
      </c>
      <c r="EH2" s="3">
        <f t="shared" si="8"/>
        <v>22</v>
      </c>
      <c r="EI2" s="3">
        <f t="shared" si="8"/>
        <v>23</v>
      </c>
      <c r="EJ2" s="3">
        <f t="shared" si="8"/>
        <v>23</v>
      </c>
      <c r="EK2" s="3">
        <f t="shared" si="8"/>
        <v>23</v>
      </c>
      <c r="EL2" s="3">
        <f t="shared" si="8"/>
        <v>23</v>
      </c>
      <c r="EM2" s="3">
        <f t="shared" si="8"/>
        <v>23</v>
      </c>
      <c r="EN2" s="3">
        <f t="shared" si="8"/>
        <v>23</v>
      </c>
      <c r="EO2" s="3">
        <f t="shared" si="8"/>
        <v>23</v>
      </c>
      <c r="EP2" s="3">
        <f t="shared" si="8"/>
        <v>24</v>
      </c>
      <c r="EQ2" s="3">
        <f t="shared" si="8"/>
        <v>24</v>
      </c>
      <c r="ER2" s="3">
        <f t="shared" si="8"/>
        <v>24</v>
      </c>
      <c r="ES2" s="3">
        <f t="shared" si="8"/>
        <v>24</v>
      </c>
      <c r="ET2" s="3">
        <f t="shared" si="8"/>
        <v>24</v>
      </c>
      <c r="EU2" s="3">
        <f t="shared" si="8"/>
        <v>24</v>
      </c>
      <c r="EV2" s="3">
        <f t="shared" si="8"/>
        <v>24</v>
      </c>
      <c r="EW2" s="3">
        <f t="shared" si="8"/>
        <v>25</v>
      </c>
      <c r="EX2" s="3">
        <f t="shared" si="8"/>
        <v>25</v>
      </c>
      <c r="EY2" s="3">
        <f t="shared" si="8"/>
        <v>25</v>
      </c>
      <c r="EZ2" s="3">
        <f t="shared" si="8"/>
        <v>25</v>
      </c>
      <c r="FA2" s="3">
        <f t="shared" si="8"/>
        <v>25</v>
      </c>
      <c r="FB2" s="3">
        <f t="shared" si="8"/>
        <v>25</v>
      </c>
      <c r="FC2" s="3">
        <f t="shared" si="8"/>
        <v>25</v>
      </c>
      <c r="FD2" s="3">
        <f t="shared" si="8"/>
        <v>26</v>
      </c>
      <c r="FE2" s="3">
        <f t="shared" si="8"/>
        <v>26</v>
      </c>
      <c r="FF2" s="3">
        <f t="shared" si="8"/>
        <v>26</v>
      </c>
      <c r="FG2" s="3">
        <f t="shared" si="8"/>
        <v>26</v>
      </c>
      <c r="FH2" s="3">
        <f t="shared" si="8"/>
        <v>26</v>
      </c>
      <c r="FI2" s="3">
        <f t="shared" si="8"/>
        <v>26</v>
      </c>
      <c r="FJ2" s="3">
        <f t="shared" si="8"/>
        <v>26</v>
      </c>
      <c r="FK2" s="3">
        <f t="shared" si="8"/>
        <v>27</v>
      </c>
      <c r="FL2" s="3">
        <f t="shared" si="8"/>
        <v>27</v>
      </c>
      <c r="FM2" s="3">
        <f t="shared" si="8"/>
        <v>27</v>
      </c>
      <c r="FN2" s="3">
        <f t="shared" si="8"/>
        <v>27</v>
      </c>
      <c r="FO2" s="3">
        <f t="shared" si="8"/>
        <v>27</v>
      </c>
      <c r="FP2" s="3">
        <f t="shared" si="8"/>
        <v>27</v>
      </c>
      <c r="FQ2" s="3">
        <f t="shared" si="8"/>
        <v>27</v>
      </c>
      <c r="FR2" s="3">
        <f t="shared" si="8"/>
        <v>28</v>
      </c>
      <c r="FS2" s="3">
        <f t="shared" si="8"/>
        <v>28</v>
      </c>
      <c r="FT2" s="3">
        <f t="shared" si="8"/>
        <v>28</v>
      </c>
      <c r="FU2" s="3">
        <f t="shared" si="8"/>
        <v>28</v>
      </c>
      <c r="FV2" s="3">
        <f t="shared" si="8"/>
        <v>28</v>
      </c>
      <c r="FW2" s="3">
        <f t="shared" si="8"/>
        <v>28</v>
      </c>
      <c r="FX2" s="3">
        <f t="shared" si="8"/>
        <v>28</v>
      </c>
      <c r="FY2" s="3">
        <f t="shared" si="8"/>
        <v>29</v>
      </c>
      <c r="FZ2" s="3">
        <f t="shared" si="8"/>
        <v>29</v>
      </c>
      <c r="GA2" s="3">
        <f t="shared" si="8"/>
        <v>29</v>
      </c>
      <c r="GB2" s="3">
        <f t="shared" si="8"/>
        <v>29</v>
      </c>
      <c r="GC2" s="3">
        <f t="shared" si="8"/>
        <v>29</v>
      </c>
      <c r="GD2" s="3">
        <f t="shared" si="8"/>
        <v>29</v>
      </c>
      <c r="GE2" s="3">
        <f t="shared" si="8"/>
        <v>29</v>
      </c>
      <c r="GF2" s="3">
        <f t="shared" si="8"/>
        <v>30</v>
      </c>
      <c r="GG2" s="3">
        <f t="shared" si="8"/>
        <v>30</v>
      </c>
      <c r="GH2" s="3">
        <f t="shared" si="8"/>
        <v>30</v>
      </c>
      <c r="GI2" s="3">
        <f t="shared" si="8"/>
        <v>30</v>
      </c>
      <c r="GJ2" s="3">
        <f t="shared" si="8"/>
        <v>30</v>
      </c>
      <c r="GK2" s="3">
        <f t="shared" si="8"/>
        <v>30</v>
      </c>
      <c r="GL2" s="3">
        <f t="shared" si="8"/>
        <v>30</v>
      </c>
      <c r="GM2" s="3">
        <f t="shared" si="8"/>
        <v>31</v>
      </c>
      <c r="GN2" s="3">
        <f t="shared" si="8"/>
        <v>31</v>
      </c>
      <c r="GO2" s="3">
        <f t="shared" si="8"/>
        <v>31</v>
      </c>
      <c r="GP2" s="3">
        <f t="shared" ref="GP2:JA2" si="9">+ROUNDUP(DATEDIF("2024/1/1",GP4+1,"d")/7,0)</f>
        <v>31</v>
      </c>
      <c r="GQ2" s="3">
        <f t="shared" si="9"/>
        <v>31</v>
      </c>
      <c r="GR2" s="3">
        <f t="shared" si="9"/>
        <v>31</v>
      </c>
      <c r="GS2" s="3">
        <f t="shared" si="9"/>
        <v>31</v>
      </c>
      <c r="GT2" s="3">
        <f t="shared" si="9"/>
        <v>32</v>
      </c>
      <c r="GU2" s="3">
        <f t="shared" si="9"/>
        <v>32</v>
      </c>
      <c r="GV2" s="3">
        <f t="shared" si="9"/>
        <v>32</v>
      </c>
      <c r="GW2" s="3">
        <f t="shared" si="9"/>
        <v>32</v>
      </c>
      <c r="GX2" s="3">
        <f t="shared" si="9"/>
        <v>32</v>
      </c>
      <c r="GY2" s="3">
        <f t="shared" si="9"/>
        <v>32</v>
      </c>
      <c r="GZ2" s="3">
        <f t="shared" si="9"/>
        <v>32</v>
      </c>
      <c r="HA2" s="3">
        <f t="shared" si="9"/>
        <v>33</v>
      </c>
      <c r="HB2" s="3">
        <f t="shared" si="9"/>
        <v>33</v>
      </c>
      <c r="HC2" s="3">
        <f t="shared" si="9"/>
        <v>33</v>
      </c>
      <c r="HD2" s="3">
        <f t="shared" si="9"/>
        <v>33</v>
      </c>
      <c r="HE2" s="3">
        <f t="shared" si="9"/>
        <v>33</v>
      </c>
      <c r="HF2" s="3">
        <f t="shared" si="9"/>
        <v>33</v>
      </c>
      <c r="HG2" s="3">
        <f t="shared" si="9"/>
        <v>33</v>
      </c>
      <c r="HH2" s="3">
        <f t="shared" si="9"/>
        <v>34</v>
      </c>
      <c r="HI2" s="3">
        <f t="shared" si="9"/>
        <v>34</v>
      </c>
      <c r="HJ2" s="3">
        <f t="shared" si="9"/>
        <v>34</v>
      </c>
      <c r="HK2" s="3">
        <f t="shared" si="9"/>
        <v>34</v>
      </c>
      <c r="HL2" s="3">
        <f t="shared" si="9"/>
        <v>34</v>
      </c>
      <c r="HM2" s="3">
        <f t="shared" si="9"/>
        <v>34</v>
      </c>
      <c r="HN2" s="3">
        <f t="shared" si="9"/>
        <v>34</v>
      </c>
      <c r="HO2" s="3">
        <f t="shared" si="9"/>
        <v>35</v>
      </c>
      <c r="HP2" s="3">
        <f t="shared" si="9"/>
        <v>35</v>
      </c>
      <c r="HQ2" s="3">
        <f t="shared" si="9"/>
        <v>35</v>
      </c>
      <c r="HR2" s="3">
        <f t="shared" si="9"/>
        <v>35</v>
      </c>
      <c r="HS2" s="3">
        <f t="shared" si="9"/>
        <v>35</v>
      </c>
      <c r="HT2" s="3">
        <f t="shared" si="9"/>
        <v>35</v>
      </c>
      <c r="HU2" s="3">
        <f t="shared" si="9"/>
        <v>35</v>
      </c>
      <c r="HV2" s="3">
        <f t="shared" si="9"/>
        <v>36</v>
      </c>
      <c r="HW2" s="3">
        <f t="shared" si="9"/>
        <v>36</v>
      </c>
      <c r="HX2" s="3">
        <f t="shared" si="9"/>
        <v>36</v>
      </c>
      <c r="HY2" s="3">
        <f t="shared" si="9"/>
        <v>36</v>
      </c>
      <c r="HZ2" s="3">
        <f t="shared" si="9"/>
        <v>36</v>
      </c>
      <c r="IA2" s="3">
        <f t="shared" si="9"/>
        <v>36</v>
      </c>
      <c r="IB2" s="3">
        <f t="shared" si="9"/>
        <v>36</v>
      </c>
      <c r="IC2" s="3">
        <f t="shared" si="9"/>
        <v>37</v>
      </c>
      <c r="ID2" s="3">
        <f t="shared" si="9"/>
        <v>37</v>
      </c>
      <c r="IE2" s="3">
        <f t="shared" si="9"/>
        <v>37</v>
      </c>
      <c r="IF2" s="3">
        <f t="shared" si="9"/>
        <v>37</v>
      </c>
      <c r="IG2" s="3">
        <f t="shared" si="9"/>
        <v>37</v>
      </c>
      <c r="IH2" s="3">
        <f t="shared" si="9"/>
        <v>37</v>
      </c>
      <c r="II2" s="3">
        <f t="shared" si="9"/>
        <v>37</v>
      </c>
      <c r="IJ2" s="3">
        <f t="shared" si="9"/>
        <v>38</v>
      </c>
      <c r="IK2" s="3">
        <f t="shared" si="9"/>
        <v>38</v>
      </c>
      <c r="IL2" s="3">
        <f t="shared" si="9"/>
        <v>38</v>
      </c>
      <c r="IM2" s="3">
        <f t="shared" si="9"/>
        <v>38</v>
      </c>
      <c r="IN2" s="3">
        <f t="shared" si="9"/>
        <v>38</v>
      </c>
      <c r="IO2" s="3">
        <f t="shared" si="9"/>
        <v>38</v>
      </c>
      <c r="IP2" s="3">
        <f t="shared" si="9"/>
        <v>38</v>
      </c>
      <c r="IQ2" s="3">
        <f t="shared" si="9"/>
        <v>39</v>
      </c>
      <c r="IR2" s="3">
        <f t="shared" si="9"/>
        <v>39</v>
      </c>
      <c r="IS2" s="3">
        <f t="shared" si="9"/>
        <v>39</v>
      </c>
      <c r="IT2" s="3">
        <f t="shared" si="9"/>
        <v>39</v>
      </c>
      <c r="IU2" s="3">
        <f t="shared" si="9"/>
        <v>39</v>
      </c>
      <c r="IV2" s="3">
        <f t="shared" si="9"/>
        <v>39</v>
      </c>
      <c r="IW2" s="3">
        <f t="shared" si="9"/>
        <v>39</v>
      </c>
      <c r="IX2" s="3">
        <f t="shared" si="9"/>
        <v>40</v>
      </c>
      <c r="IY2" s="3">
        <f t="shared" si="9"/>
        <v>40</v>
      </c>
      <c r="IZ2" s="3">
        <f t="shared" si="9"/>
        <v>40</v>
      </c>
      <c r="JA2" s="3">
        <f t="shared" si="9"/>
        <v>40</v>
      </c>
      <c r="JB2" s="3">
        <f t="shared" ref="JB2:LM2" si="10">+ROUNDUP(DATEDIF("2024/1/1",JB4+1,"d")/7,0)</f>
        <v>40</v>
      </c>
      <c r="JC2" s="3">
        <f t="shared" si="10"/>
        <v>40</v>
      </c>
      <c r="JD2" s="3">
        <f t="shared" si="10"/>
        <v>40</v>
      </c>
      <c r="JE2" s="3">
        <f t="shared" si="10"/>
        <v>41</v>
      </c>
      <c r="JF2" s="3">
        <f t="shared" si="10"/>
        <v>41</v>
      </c>
      <c r="JG2" s="3">
        <f t="shared" si="10"/>
        <v>41</v>
      </c>
      <c r="JH2" s="3">
        <f t="shared" si="10"/>
        <v>41</v>
      </c>
      <c r="JI2" s="3">
        <f t="shared" si="10"/>
        <v>41</v>
      </c>
      <c r="JJ2" s="3">
        <f t="shared" si="10"/>
        <v>41</v>
      </c>
      <c r="JK2" s="3">
        <f t="shared" si="10"/>
        <v>41</v>
      </c>
      <c r="JL2" s="3">
        <f t="shared" si="10"/>
        <v>42</v>
      </c>
      <c r="JM2" s="3">
        <f t="shared" si="10"/>
        <v>42</v>
      </c>
      <c r="JN2" s="3">
        <f t="shared" si="10"/>
        <v>42</v>
      </c>
      <c r="JO2" s="3">
        <f t="shared" si="10"/>
        <v>42</v>
      </c>
      <c r="JP2" s="3">
        <f t="shared" si="10"/>
        <v>42</v>
      </c>
      <c r="JQ2" s="3">
        <f t="shared" si="10"/>
        <v>42</v>
      </c>
      <c r="JR2" s="3">
        <f t="shared" si="10"/>
        <v>42</v>
      </c>
      <c r="JS2" s="3">
        <f t="shared" si="10"/>
        <v>43</v>
      </c>
      <c r="JT2" s="3">
        <f t="shared" si="10"/>
        <v>43</v>
      </c>
      <c r="JU2" s="3">
        <f t="shared" si="10"/>
        <v>43</v>
      </c>
      <c r="JV2" s="3">
        <f t="shared" si="10"/>
        <v>43</v>
      </c>
      <c r="JW2" s="3">
        <f t="shared" si="10"/>
        <v>43</v>
      </c>
      <c r="JX2" s="3">
        <f t="shared" si="10"/>
        <v>43</v>
      </c>
      <c r="JY2" s="3">
        <f t="shared" si="10"/>
        <v>43</v>
      </c>
      <c r="JZ2" s="3">
        <f t="shared" si="10"/>
        <v>44</v>
      </c>
      <c r="KA2" s="3">
        <f t="shared" si="10"/>
        <v>44</v>
      </c>
      <c r="KB2" s="3">
        <f t="shared" si="10"/>
        <v>44</v>
      </c>
      <c r="KC2" s="3">
        <f t="shared" si="10"/>
        <v>44</v>
      </c>
      <c r="KD2" s="3">
        <f t="shared" si="10"/>
        <v>44</v>
      </c>
      <c r="KE2" s="3">
        <f t="shared" si="10"/>
        <v>44</v>
      </c>
      <c r="KF2" s="3">
        <f t="shared" si="10"/>
        <v>44</v>
      </c>
      <c r="KG2" s="3">
        <f t="shared" si="10"/>
        <v>45</v>
      </c>
      <c r="KH2" s="3">
        <f t="shared" si="10"/>
        <v>45</v>
      </c>
      <c r="KI2" s="3">
        <f t="shared" si="10"/>
        <v>45</v>
      </c>
      <c r="KJ2" s="3">
        <f t="shared" si="10"/>
        <v>45</v>
      </c>
      <c r="KK2" s="3">
        <f t="shared" si="10"/>
        <v>45</v>
      </c>
      <c r="KL2" s="3">
        <f t="shared" si="10"/>
        <v>45</v>
      </c>
      <c r="KM2" s="3">
        <f t="shared" si="10"/>
        <v>45</v>
      </c>
      <c r="KN2" s="3">
        <f t="shared" si="10"/>
        <v>46</v>
      </c>
      <c r="KO2" s="3">
        <f t="shared" si="10"/>
        <v>46</v>
      </c>
      <c r="KP2" s="3">
        <f t="shared" si="10"/>
        <v>46</v>
      </c>
      <c r="KQ2" s="3">
        <f t="shared" si="10"/>
        <v>46</v>
      </c>
      <c r="KR2" s="3">
        <f t="shared" si="10"/>
        <v>46</v>
      </c>
      <c r="KS2" s="3">
        <f t="shared" si="10"/>
        <v>46</v>
      </c>
      <c r="KT2" s="3">
        <f t="shared" si="10"/>
        <v>46</v>
      </c>
      <c r="KU2" s="3">
        <f t="shared" si="10"/>
        <v>47</v>
      </c>
      <c r="KV2" s="3">
        <f t="shared" si="10"/>
        <v>47</v>
      </c>
      <c r="KW2" s="3">
        <f t="shared" si="10"/>
        <v>47</v>
      </c>
      <c r="KX2" s="3">
        <f t="shared" si="10"/>
        <v>47</v>
      </c>
      <c r="KY2" s="3">
        <f t="shared" si="10"/>
        <v>47</v>
      </c>
      <c r="KZ2" s="3">
        <f t="shared" si="10"/>
        <v>47</v>
      </c>
      <c r="LA2" s="3">
        <f t="shared" si="10"/>
        <v>47</v>
      </c>
      <c r="LB2" s="3">
        <f t="shared" si="10"/>
        <v>48</v>
      </c>
      <c r="LC2" s="3">
        <f t="shared" si="10"/>
        <v>48</v>
      </c>
      <c r="LD2" s="3">
        <f t="shared" si="10"/>
        <v>48</v>
      </c>
      <c r="LE2" s="3">
        <f t="shared" si="10"/>
        <v>48</v>
      </c>
      <c r="LF2" s="3">
        <f t="shared" si="10"/>
        <v>48</v>
      </c>
      <c r="LG2" s="3">
        <f t="shared" si="10"/>
        <v>48</v>
      </c>
      <c r="LH2" s="3">
        <f t="shared" si="10"/>
        <v>48</v>
      </c>
      <c r="LI2" s="3">
        <f t="shared" si="10"/>
        <v>49</v>
      </c>
      <c r="LJ2" s="3">
        <f t="shared" si="10"/>
        <v>49</v>
      </c>
      <c r="LK2" s="3">
        <f t="shared" si="10"/>
        <v>49</v>
      </c>
      <c r="LL2" s="3">
        <f t="shared" si="10"/>
        <v>49</v>
      </c>
      <c r="LM2" s="3">
        <f t="shared" si="10"/>
        <v>49</v>
      </c>
      <c r="LN2" s="3">
        <f t="shared" ref="LN2:ML2" si="11">+ROUNDUP(DATEDIF("2024/1/1",LN4+1,"d")/7,0)</f>
        <v>49</v>
      </c>
      <c r="LO2" s="3">
        <f t="shared" si="11"/>
        <v>49</v>
      </c>
      <c r="LP2" s="3">
        <f t="shared" si="11"/>
        <v>50</v>
      </c>
      <c r="LQ2" s="3">
        <f t="shared" si="11"/>
        <v>50</v>
      </c>
      <c r="LR2" s="3">
        <f t="shared" si="11"/>
        <v>50</v>
      </c>
      <c r="LS2" s="3">
        <f t="shared" si="11"/>
        <v>50</v>
      </c>
      <c r="LT2" s="3">
        <f t="shared" si="11"/>
        <v>50</v>
      </c>
      <c r="LU2" s="3">
        <f t="shared" si="11"/>
        <v>50</v>
      </c>
      <c r="LV2" s="3">
        <f t="shared" si="11"/>
        <v>50</v>
      </c>
      <c r="LW2" s="3">
        <f t="shared" si="11"/>
        <v>51</v>
      </c>
      <c r="LX2" s="3">
        <f t="shared" si="11"/>
        <v>51</v>
      </c>
      <c r="LY2" s="3">
        <f t="shared" si="11"/>
        <v>51</v>
      </c>
      <c r="LZ2" s="3">
        <f t="shared" si="11"/>
        <v>51</v>
      </c>
      <c r="MA2" s="3">
        <f t="shared" si="11"/>
        <v>51</v>
      </c>
      <c r="MB2" s="3">
        <f t="shared" si="11"/>
        <v>51</v>
      </c>
      <c r="MC2" s="3">
        <f t="shared" si="11"/>
        <v>51</v>
      </c>
      <c r="MD2" s="3">
        <f t="shared" si="11"/>
        <v>52</v>
      </c>
      <c r="ME2" s="3">
        <f t="shared" si="11"/>
        <v>52</v>
      </c>
      <c r="MF2" s="3">
        <f t="shared" si="11"/>
        <v>52</v>
      </c>
      <c r="MG2" s="3">
        <f t="shared" si="11"/>
        <v>52</v>
      </c>
      <c r="MH2" s="3">
        <f t="shared" si="11"/>
        <v>52</v>
      </c>
      <c r="MI2" s="3">
        <f t="shared" si="11"/>
        <v>52</v>
      </c>
      <c r="MJ2" s="3">
        <f t="shared" si="11"/>
        <v>52</v>
      </c>
      <c r="MK2" s="3">
        <f t="shared" si="11"/>
        <v>53</v>
      </c>
      <c r="ML2" s="3">
        <f t="shared" si="11"/>
        <v>53</v>
      </c>
    </row>
    <row r="3" spans="1:350" s="2" customFormat="1" ht="15.4">
      <c r="A3" s="218"/>
      <c r="B3" s="218"/>
      <c r="C3" s="218"/>
      <c r="D3" s="218"/>
      <c r="E3" s="218"/>
      <c r="F3" s="4" t="s">
        <v>71</v>
      </c>
      <c r="G3" s="4" t="s">
        <v>72</v>
      </c>
      <c r="H3" s="4" t="s">
        <v>73</v>
      </c>
      <c r="I3" s="4" t="s">
        <v>74</v>
      </c>
      <c r="J3" s="4" t="s">
        <v>75</v>
      </c>
      <c r="K3" s="4" t="s">
        <v>76</v>
      </c>
      <c r="L3" s="4" t="s">
        <v>77</v>
      </c>
      <c r="M3" s="4" t="s">
        <v>71</v>
      </c>
      <c r="N3" s="4" t="s">
        <v>72</v>
      </c>
      <c r="O3" s="4" t="s">
        <v>73</v>
      </c>
      <c r="P3" s="4" t="s">
        <v>74</v>
      </c>
      <c r="Q3" s="4" t="s">
        <v>75</v>
      </c>
      <c r="R3" s="4" t="s">
        <v>76</v>
      </c>
      <c r="S3" s="4" t="s">
        <v>77</v>
      </c>
      <c r="T3" s="4" t="s">
        <v>71</v>
      </c>
      <c r="U3" s="4" t="s">
        <v>72</v>
      </c>
      <c r="V3" s="4" t="s">
        <v>73</v>
      </c>
      <c r="W3" s="4" t="s">
        <v>74</v>
      </c>
      <c r="X3" s="4" t="s">
        <v>75</v>
      </c>
      <c r="Y3" s="4" t="s">
        <v>76</v>
      </c>
      <c r="Z3" s="4" t="s">
        <v>77</v>
      </c>
      <c r="AA3" s="4" t="s">
        <v>71</v>
      </c>
      <c r="AB3" s="4" t="s">
        <v>72</v>
      </c>
      <c r="AC3" s="4" t="s">
        <v>73</v>
      </c>
      <c r="AD3" s="4" t="s">
        <v>74</v>
      </c>
      <c r="AE3" s="4" t="s">
        <v>75</v>
      </c>
      <c r="AF3" s="4" t="s">
        <v>76</v>
      </c>
      <c r="AG3" s="4" t="s">
        <v>77</v>
      </c>
      <c r="AH3" s="4" t="s">
        <v>71</v>
      </c>
      <c r="AI3" s="4" t="s">
        <v>72</v>
      </c>
      <c r="AJ3" s="4" t="s">
        <v>73</v>
      </c>
      <c r="AK3" s="4" t="s">
        <v>74</v>
      </c>
      <c r="AL3" s="4" t="s">
        <v>75</v>
      </c>
      <c r="AM3" s="4" t="s">
        <v>76</v>
      </c>
      <c r="AN3" s="4" t="s">
        <v>77</v>
      </c>
      <c r="AO3" s="4" t="s">
        <v>71</v>
      </c>
      <c r="AP3" s="4" t="s">
        <v>72</v>
      </c>
      <c r="AQ3" s="4" t="s">
        <v>73</v>
      </c>
      <c r="AR3" s="4" t="s">
        <v>78</v>
      </c>
      <c r="AS3" s="4" t="s">
        <v>75</v>
      </c>
      <c r="AT3" s="4" t="s">
        <v>76</v>
      </c>
      <c r="AU3" s="4" t="s">
        <v>77</v>
      </c>
      <c r="AV3" s="4" t="s">
        <v>71</v>
      </c>
      <c r="AW3" s="4" t="s">
        <v>72</v>
      </c>
      <c r="AX3" s="4" t="s">
        <v>73</v>
      </c>
      <c r="AY3" s="4" t="s">
        <v>74</v>
      </c>
      <c r="AZ3" s="4" t="s">
        <v>75</v>
      </c>
      <c r="BA3" s="4" t="s">
        <v>76</v>
      </c>
      <c r="BB3" s="4" t="s">
        <v>77</v>
      </c>
      <c r="BC3" s="4" t="s">
        <v>71</v>
      </c>
      <c r="BD3" s="4" t="s">
        <v>72</v>
      </c>
      <c r="BE3" s="4" t="s">
        <v>73</v>
      </c>
      <c r="BF3" s="4" t="s">
        <v>74</v>
      </c>
      <c r="BG3" s="4" t="s">
        <v>75</v>
      </c>
      <c r="BH3" s="4" t="s">
        <v>76</v>
      </c>
      <c r="BI3" s="4" t="s">
        <v>77</v>
      </c>
      <c r="BJ3" s="4" t="s">
        <v>71</v>
      </c>
      <c r="BK3" s="4" t="s">
        <v>72</v>
      </c>
      <c r="BL3" s="4" t="s">
        <v>73</v>
      </c>
      <c r="BM3" s="4" t="s">
        <v>74</v>
      </c>
      <c r="BN3" s="4" t="s">
        <v>75</v>
      </c>
      <c r="BO3" s="4" t="s">
        <v>76</v>
      </c>
      <c r="BP3" s="4" t="s">
        <v>77</v>
      </c>
      <c r="BQ3" s="4" t="s">
        <v>71</v>
      </c>
      <c r="BR3" s="4" t="s">
        <v>72</v>
      </c>
      <c r="BS3" s="4" t="s">
        <v>73</v>
      </c>
      <c r="BT3" s="4" t="s">
        <v>74</v>
      </c>
      <c r="BU3" s="4" t="s">
        <v>75</v>
      </c>
      <c r="BV3" s="4" t="s">
        <v>76</v>
      </c>
      <c r="BW3" s="4" t="s">
        <v>77</v>
      </c>
      <c r="BX3" s="4" t="s">
        <v>71</v>
      </c>
      <c r="BY3" s="4" t="s">
        <v>72</v>
      </c>
      <c r="BZ3" s="4" t="s">
        <v>73</v>
      </c>
      <c r="CA3" s="4" t="s">
        <v>74</v>
      </c>
      <c r="CB3" s="4" t="s">
        <v>75</v>
      </c>
      <c r="CC3" s="4" t="s">
        <v>76</v>
      </c>
      <c r="CD3" s="4" t="s">
        <v>77</v>
      </c>
      <c r="CE3" s="4" t="s">
        <v>71</v>
      </c>
      <c r="CF3" s="4" t="s">
        <v>72</v>
      </c>
      <c r="CG3" s="4" t="s">
        <v>73</v>
      </c>
      <c r="CH3" s="4" t="s">
        <v>74</v>
      </c>
      <c r="CI3" s="4" t="s">
        <v>75</v>
      </c>
      <c r="CJ3" s="4" t="s">
        <v>76</v>
      </c>
      <c r="CK3" s="4" t="s">
        <v>77</v>
      </c>
      <c r="CL3" s="4" t="s">
        <v>71</v>
      </c>
      <c r="CM3" s="4" t="s">
        <v>72</v>
      </c>
      <c r="CN3" s="4" t="s">
        <v>73</v>
      </c>
      <c r="CO3" s="4" t="s">
        <v>74</v>
      </c>
      <c r="CP3" s="4" t="s">
        <v>75</v>
      </c>
      <c r="CQ3" s="4" t="s">
        <v>76</v>
      </c>
      <c r="CR3" s="4" t="s">
        <v>77</v>
      </c>
      <c r="CS3" s="4" t="s">
        <v>71</v>
      </c>
      <c r="CT3" s="4" t="s">
        <v>72</v>
      </c>
      <c r="CU3" s="4" t="s">
        <v>73</v>
      </c>
      <c r="CV3" s="4" t="s">
        <v>74</v>
      </c>
      <c r="CW3" s="4" t="s">
        <v>75</v>
      </c>
      <c r="CX3" s="4" t="s">
        <v>76</v>
      </c>
      <c r="CY3" s="4" t="s">
        <v>77</v>
      </c>
      <c r="CZ3" s="4" t="s">
        <v>71</v>
      </c>
      <c r="DA3" s="4" t="s">
        <v>72</v>
      </c>
      <c r="DB3" s="4" t="s">
        <v>73</v>
      </c>
      <c r="DC3" s="4" t="s">
        <v>74</v>
      </c>
      <c r="DD3" s="4" t="s">
        <v>75</v>
      </c>
      <c r="DE3" s="4" t="s">
        <v>76</v>
      </c>
      <c r="DF3" s="4" t="s">
        <v>77</v>
      </c>
      <c r="DG3" s="4" t="s">
        <v>71</v>
      </c>
      <c r="DH3" s="4" t="s">
        <v>72</v>
      </c>
      <c r="DI3" s="4" t="s">
        <v>73</v>
      </c>
      <c r="DJ3" s="4" t="s">
        <v>74</v>
      </c>
      <c r="DK3" s="4" t="s">
        <v>75</v>
      </c>
      <c r="DL3" s="4" t="s">
        <v>76</v>
      </c>
      <c r="DM3" s="4" t="s">
        <v>77</v>
      </c>
      <c r="DN3" s="4" t="s">
        <v>71</v>
      </c>
      <c r="DO3" s="4" t="s">
        <v>72</v>
      </c>
      <c r="DP3" s="4" t="s">
        <v>73</v>
      </c>
      <c r="DQ3" s="4" t="s">
        <v>74</v>
      </c>
      <c r="DR3" s="4" t="s">
        <v>75</v>
      </c>
      <c r="DS3" s="4" t="s">
        <v>76</v>
      </c>
      <c r="DT3" s="4" t="s">
        <v>77</v>
      </c>
      <c r="DU3" s="4" t="s">
        <v>71</v>
      </c>
      <c r="DV3" s="4" t="s">
        <v>72</v>
      </c>
      <c r="DW3" s="4" t="s">
        <v>73</v>
      </c>
      <c r="DX3" s="4" t="s">
        <v>74</v>
      </c>
      <c r="DY3" s="4" t="s">
        <v>75</v>
      </c>
      <c r="DZ3" s="4" t="s">
        <v>76</v>
      </c>
      <c r="EA3" s="4" t="s">
        <v>77</v>
      </c>
      <c r="EB3" s="4" t="s">
        <v>71</v>
      </c>
      <c r="EC3" s="4" t="s">
        <v>72</v>
      </c>
      <c r="ED3" s="4" t="s">
        <v>73</v>
      </c>
      <c r="EE3" s="4" t="s">
        <v>74</v>
      </c>
      <c r="EF3" s="4" t="s">
        <v>75</v>
      </c>
      <c r="EG3" s="4" t="s">
        <v>76</v>
      </c>
      <c r="EH3" s="4" t="s">
        <v>77</v>
      </c>
      <c r="EI3" s="4" t="s">
        <v>71</v>
      </c>
      <c r="EJ3" s="4" t="s">
        <v>72</v>
      </c>
      <c r="EK3" s="4" t="s">
        <v>73</v>
      </c>
      <c r="EL3" s="4" t="s">
        <v>74</v>
      </c>
      <c r="EM3" s="4" t="s">
        <v>75</v>
      </c>
      <c r="EN3" s="4" t="s">
        <v>76</v>
      </c>
      <c r="EO3" s="4" t="s">
        <v>77</v>
      </c>
      <c r="EP3" s="4" t="s">
        <v>71</v>
      </c>
      <c r="EQ3" s="4" t="s">
        <v>72</v>
      </c>
      <c r="ER3" s="4" t="s">
        <v>73</v>
      </c>
      <c r="ES3" s="4" t="s">
        <v>74</v>
      </c>
      <c r="ET3" s="4" t="s">
        <v>75</v>
      </c>
      <c r="EU3" s="4" t="s">
        <v>76</v>
      </c>
      <c r="EV3" s="4" t="s">
        <v>77</v>
      </c>
      <c r="EW3" s="4" t="s">
        <v>71</v>
      </c>
      <c r="EX3" s="4" t="s">
        <v>72</v>
      </c>
      <c r="EY3" s="4" t="s">
        <v>73</v>
      </c>
      <c r="EZ3" s="4" t="s">
        <v>74</v>
      </c>
      <c r="FA3" s="4" t="s">
        <v>75</v>
      </c>
      <c r="FB3" s="4" t="s">
        <v>76</v>
      </c>
      <c r="FC3" s="4" t="s">
        <v>77</v>
      </c>
      <c r="FD3" s="4" t="s">
        <v>71</v>
      </c>
      <c r="FE3" s="4" t="s">
        <v>72</v>
      </c>
      <c r="FF3" s="4" t="s">
        <v>73</v>
      </c>
      <c r="FG3" s="4" t="s">
        <v>74</v>
      </c>
      <c r="FH3" s="4" t="s">
        <v>75</v>
      </c>
      <c r="FI3" s="4" t="s">
        <v>76</v>
      </c>
      <c r="FJ3" s="4" t="s">
        <v>77</v>
      </c>
      <c r="FK3" s="4" t="s">
        <v>71</v>
      </c>
      <c r="FL3" s="4" t="s">
        <v>72</v>
      </c>
      <c r="FM3" s="4" t="s">
        <v>73</v>
      </c>
      <c r="FN3" s="4" t="s">
        <v>74</v>
      </c>
      <c r="FO3" s="4" t="s">
        <v>75</v>
      </c>
      <c r="FP3" s="4" t="s">
        <v>76</v>
      </c>
      <c r="FQ3" s="4" t="s">
        <v>77</v>
      </c>
      <c r="FR3" s="4" t="s">
        <v>71</v>
      </c>
      <c r="FS3" s="4" t="s">
        <v>72</v>
      </c>
      <c r="FT3" s="4" t="s">
        <v>73</v>
      </c>
      <c r="FU3" s="4" t="s">
        <v>74</v>
      </c>
      <c r="FV3" s="4" t="s">
        <v>75</v>
      </c>
      <c r="FW3" s="4" t="s">
        <v>76</v>
      </c>
      <c r="FX3" s="4" t="s">
        <v>77</v>
      </c>
      <c r="FY3" s="4" t="s">
        <v>71</v>
      </c>
      <c r="FZ3" s="4" t="s">
        <v>72</v>
      </c>
      <c r="GA3" s="4" t="s">
        <v>73</v>
      </c>
      <c r="GB3" s="4" t="s">
        <v>74</v>
      </c>
      <c r="GC3" s="4" t="s">
        <v>75</v>
      </c>
      <c r="GD3" s="4" t="s">
        <v>76</v>
      </c>
      <c r="GE3" s="4" t="s">
        <v>77</v>
      </c>
      <c r="GF3" s="4" t="s">
        <v>71</v>
      </c>
      <c r="GG3" s="4" t="s">
        <v>72</v>
      </c>
      <c r="GH3" s="4" t="s">
        <v>73</v>
      </c>
      <c r="GI3" s="4" t="s">
        <v>74</v>
      </c>
      <c r="GJ3" s="4" t="s">
        <v>75</v>
      </c>
      <c r="GK3" s="4" t="s">
        <v>76</v>
      </c>
      <c r="GL3" s="4" t="s">
        <v>77</v>
      </c>
      <c r="GM3" s="4" t="s">
        <v>71</v>
      </c>
      <c r="GN3" s="4" t="s">
        <v>72</v>
      </c>
      <c r="GO3" s="4" t="s">
        <v>73</v>
      </c>
      <c r="GP3" s="4" t="s">
        <v>74</v>
      </c>
      <c r="GQ3" s="4" t="s">
        <v>75</v>
      </c>
      <c r="GR3" s="4" t="s">
        <v>76</v>
      </c>
      <c r="GS3" s="4" t="s">
        <v>77</v>
      </c>
      <c r="GT3" s="4" t="s">
        <v>71</v>
      </c>
      <c r="GU3" s="4" t="s">
        <v>72</v>
      </c>
      <c r="GV3" s="4" t="s">
        <v>73</v>
      </c>
      <c r="GW3" s="4" t="s">
        <v>74</v>
      </c>
      <c r="GX3" s="4" t="s">
        <v>75</v>
      </c>
      <c r="GY3" s="4" t="s">
        <v>76</v>
      </c>
      <c r="GZ3" s="4" t="s">
        <v>77</v>
      </c>
      <c r="HA3" s="4" t="s">
        <v>71</v>
      </c>
      <c r="HB3" s="4" t="s">
        <v>72</v>
      </c>
      <c r="HC3" s="4" t="s">
        <v>73</v>
      </c>
      <c r="HD3" s="4" t="s">
        <v>74</v>
      </c>
      <c r="HE3" s="4" t="s">
        <v>75</v>
      </c>
      <c r="HF3" s="4" t="s">
        <v>76</v>
      </c>
      <c r="HG3" s="4" t="s">
        <v>77</v>
      </c>
      <c r="HH3" s="4" t="s">
        <v>71</v>
      </c>
      <c r="HI3" s="4" t="s">
        <v>72</v>
      </c>
      <c r="HJ3" s="4" t="s">
        <v>73</v>
      </c>
      <c r="HK3" s="4" t="s">
        <v>74</v>
      </c>
      <c r="HL3" s="4" t="s">
        <v>75</v>
      </c>
      <c r="HM3" s="4" t="s">
        <v>76</v>
      </c>
      <c r="HN3" s="4" t="s">
        <v>77</v>
      </c>
      <c r="HO3" s="4" t="s">
        <v>71</v>
      </c>
      <c r="HP3" s="4" t="s">
        <v>72</v>
      </c>
      <c r="HQ3" s="4" t="s">
        <v>73</v>
      </c>
      <c r="HR3" s="4" t="s">
        <v>74</v>
      </c>
      <c r="HS3" s="4" t="s">
        <v>75</v>
      </c>
      <c r="HT3" s="4" t="s">
        <v>76</v>
      </c>
      <c r="HU3" s="4" t="s">
        <v>77</v>
      </c>
      <c r="HV3" s="4" t="s">
        <v>71</v>
      </c>
      <c r="HW3" s="4" t="s">
        <v>72</v>
      </c>
      <c r="HX3" s="4" t="s">
        <v>73</v>
      </c>
      <c r="HY3" s="4" t="s">
        <v>74</v>
      </c>
      <c r="HZ3" s="4" t="s">
        <v>75</v>
      </c>
      <c r="IA3" s="4" t="s">
        <v>76</v>
      </c>
      <c r="IB3" s="4" t="s">
        <v>77</v>
      </c>
      <c r="IC3" s="4" t="s">
        <v>71</v>
      </c>
      <c r="ID3" s="4" t="s">
        <v>72</v>
      </c>
      <c r="IE3" s="4" t="s">
        <v>73</v>
      </c>
      <c r="IF3" s="4" t="s">
        <v>74</v>
      </c>
      <c r="IG3" s="4" t="s">
        <v>75</v>
      </c>
      <c r="IH3" s="4" t="s">
        <v>76</v>
      </c>
      <c r="II3" s="4" t="s">
        <v>77</v>
      </c>
      <c r="IJ3" s="4" t="s">
        <v>71</v>
      </c>
      <c r="IK3" s="4" t="s">
        <v>72</v>
      </c>
      <c r="IL3" s="4" t="s">
        <v>73</v>
      </c>
      <c r="IM3" s="4" t="s">
        <v>74</v>
      </c>
      <c r="IN3" s="4" t="s">
        <v>75</v>
      </c>
      <c r="IO3" s="4" t="s">
        <v>76</v>
      </c>
      <c r="IP3" s="4" t="s">
        <v>77</v>
      </c>
      <c r="IQ3" s="4" t="s">
        <v>71</v>
      </c>
      <c r="IR3" s="4" t="s">
        <v>72</v>
      </c>
      <c r="IS3" s="4" t="s">
        <v>73</v>
      </c>
      <c r="IT3" s="4" t="s">
        <v>74</v>
      </c>
      <c r="IU3" s="4" t="s">
        <v>75</v>
      </c>
      <c r="IV3" s="4" t="s">
        <v>76</v>
      </c>
      <c r="IW3" s="4" t="s">
        <v>77</v>
      </c>
      <c r="IX3" s="4" t="s">
        <v>71</v>
      </c>
      <c r="IY3" s="4" t="s">
        <v>72</v>
      </c>
      <c r="IZ3" s="4" t="s">
        <v>73</v>
      </c>
      <c r="JA3" s="4" t="s">
        <v>74</v>
      </c>
      <c r="JB3" s="4" t="s">
        <v>75</v>
      </c>
      <c r="JC3" s="4" t="s">
        <v>76</v>
      </c>
      <c r="JD3" s="4" t="s">
        <v>77</v>
      </c>
      <c r="JE3" s="4" t="s">
        <v>71</v>
      </c>
      <c r="JF3" s="4" t="s">
        <v>72</v>
      </c>
      <c r="JG3" s="4" t="s">
        <v>73</v>
      </c>
      <c r="JH3" s="4" t="s">
        <v>74</v>
      </c>
      <c r="JI3" s="4" t="s">
        <v>75</v>
      </c>
      <c r="JJ3" s="4" t="s">
        <v>76</v>
      </c>
      <c r="JK3" s="4" t="s">
        <v>71</v>
      </c>
      <c r="JL3" s="4" t="s">
        <v>71</v>
      </c>
      <c r="JM3" s="4" t="s">
        <v>72</v>
      </c>
      <c r="JN3" s="4" t="s">
        <v>73</v>
      </c>
      <c r="JO3" s="4" t="s">
        <v>74</v>
      </c>
      <c r="JP3" s="4" t="s">
        <v>75</v>
      </c>
      <c r="JQ3" s="4" t="s">
        <v>76</v>
      </c>
      <c r="JR3" s="4" t="s">
        <v>77</v>
      </c>
      <c r="JS3" s="4" t="s">
        <v>71</v>
      </c>
      <c r="JT3" s="4" t="s">
        <v>72</v>
      </c>
      <c r="JU3" s="4" t="s">
        <v>73</v>
      </c>
      <c r="JV3" s="4" t="s">
        <v>74</v>
      </c>
      <c r="JW3" s="4" t="s">
        <v>75</v>
      </c>
      <c r="JX3" s="4" t="s">
        <v>76</v>
      </c>
      <c r="JY3" s="4" t="s">
        <v>77</v>
      </c>
      <c r="JZ3" s="4" t="s">
        <v>71</v>
      </c>
      <c r="KA3" s="4" t="s">
        <v>72</v>
      </c>
      <c r="KB3" s="4" t="s">
        <v>73</v>
      </c>
      <c r="KC3" s="4" t="s">
        <v>74</v>
      </c>
      <c r="KD3" s="4" t="s">
        <v>75</v>
      </c>
      <c r="KE3" s="4" t="s">
        <v>76</v>
      </c>
      <c r="KF3" s="4" t="s">
        <v>77</v>
      </c>
      <c r="KG3" s="4" t="s">
        <v>71</v>
      </c>
      <c r="KH3" s="4" t="s">
        <v>72</v>
      </c>
      <c r="KI3" s="4" t="s">
        <v>73</v>
      </c>
      <c r="KJ3" s="4" t="s">
        <v>74</v>
      </c>
      <c r="KK3" s="4" t="s">
        <v>75</v>
      </c>
      <c r="KL3" s="4" t="s">
        <v>76</v>
      </c>
      <c r="KM3" s="4" t="s">
        <v>77</v>
      </c>
      <c r="KN3" s="4" t="s">
        <v>71</v>
      </c>
      <c r="KO3" s="4" t="s">
        <v>72</v>
      </c>
      <c r="KP3" s="4" t="s">
        <v>73</v>
      </c>
      <c r="KQ3" s="4" t="s">
        <v>74</v>
      </c>
      <c r="KR3" s="4" t="s">
        <v>75</v>
      </c>
      <c r="KS3" s="4" t="s">
        <v>76</v>
      </c>
      <c r="KT3" s="4" t="s">
        <v>77</v>
      </c>
      <c r="KU3" s="4" t="s">
        <v>71</v>
      </c>
      <c r="KV3" s="4" t="s">
        <v>72</v>
      </c>
      <c r="KW3" s="4" t="s">
        <v>73</v>
      </c>
      <c r="KX3" s="4" t="s">
        <v>74</v>
      </c>
      <c r="KY3" s="4" t="s">
        <v>75</v>
      </c>
      <c r="KZ3" s="4" t="s">
        <v>76</v>
      </c>
      <c r="LA3" s="4" t="s">
        <v>77</v>
      </c>
      <c r="LB3" s="4" t="s">
        <v>71</v>
      </c>
      <c r="LC3" s="4" t="s">
        <v>72</v>
      </c>
      <c r="LD3" s="4" t="s">
        <v>73</v>
      </c>
      <c r="LE3" s="4" t="s">
        <v>74</v>
      </c>
      <c r="LF3" s="4" t="s">
        <v>75</v>
      </c>
      <c r="LG3" s="4" t="s">
        <v>76</v>
      </c>
      <c r="LH3" s="4" t="s">
        <v>77</v>
      </c>
      <c r="LI3" s="4" t="s">
        <v>71</v>
      </c>
      <c r="LJ3" s="4" t="s">
        <v>72</v>
      </c>
      <c r="LK3" s="4" t="s">
        <v>73</v>
      </c>
      <c r="LL3" s="4" t="s">
        <v>74</v>
      </c>
      <c r="LM3" s="4" t="s">
        <v>75</v>
      </c>
      <c r="LN3" s="4" t="s">
        <v>76</v>
      </c>
      <c r="LO3" s="4" t="s">
        <v>77</v>
      </c>
      <c r="LP3" s="4" t="s">
        <v>71</v>
      </c>
      <c r="LQ3" s="4" t="s">
        <v>72</v>
      </c>
      <c r="LR3" s="4" t="s">
        <v>73</v>
      </c>
      <c r="LS3" s="4" t="s">
        <v>74</v>
      </c>
      <c r="LT3" s="4" t="s">
        <v>75</v>
      </c>
      <c r="LU3" s="4" t="s">
        <v>76</v>
      </c>
      <c r="LV3" s="4" t="s">
        <v>77</v>
      </c>
      <c r="LW3" s="4" t="s">
        <v>71</v>
      </c>
      <c r="LX3" s="4" t="s">
        <v>72</v>
      </c>
      <c r="LY3" s="4" t="s">
        <v>73</v>
      </c>
      <c r="LZ3" s="4" t="s">
        <v>74</v>
      </c>
      <c r="MA3" s="4" t="s">
        <v>75</v>
      </c>
      <c r="MB3" s="4" t="s">
        <v>76</v>
      </c>
      <c r="MC3" s="4" t="s">
        <v>77</v>
      </c>
      <c r="MD3" s="4" t="s">
        <v>71</v>
      </c>
      <c r="ME3" s="4" t="s">
        <v>72</v>
      </c>
      <c r="MF3" s="4" t="s">
        <v>73</v>
      </c>
      <c r="MG3" s="4" t="s">
        <v>74</v>
      </c>
      <c r="MH3" s="4" t="s">
        <v>75</v>
      </c>
      <c r="MI3" s="4" t="s">
        <v>76</v>
      </c>
      <c r="MJ3" s="4" t="s">
        <v>77</v>
      </c>
      <c r="MK3" s="4" t="s">
        <v>71</v>
      </c>
      <c r="ML3" s="4" t="s">
        <v>72</v>
      </c>
    </row>
    <row r="4" spans="1:350" s="2" customFormat="1" ht="15.4">
      <c r="A4" s="219"/>
      <c r="B4" s="219"/>
      <c r="C4" s="219"/>
      <c r="D4" s="219"/>
      <c r="E4" s="219"/>
      <c r="F4" s="5">
        <v>45313</v>
      </c>
      <c r="G4" s="5">
        <v>45314</v>
      </c>
      <c r="H4" s="5">
        <v>45315</v>
      </c>
      <c r="I4" s="5">
        <v>45316</v>
      </c>
      <c r="J4" s="5">
        <v>45317</v>
      </c>
      <c r="K4" s="5">
        <v>45318</v>
      </c>
      <c r="L4" s="5">
        <v>45319</v>
      </c>
      <c r="M4" s="5">
        <v>45320</v>
      </c>
      <c r="N4" s="5">
        <v>45321</v>
      </c>
      <c r="O4" s="5">
        <v>45322</v>
      </c>
      <c r="P4" s="5">
        <v>45323</v>
      </c>
      <c r="Q4" s="5">
        <v>45324</v>
      </c>
      <c r="R4" s="5">
        <v>45325</v>
      </c>
      <c r="S4" s="5">
        <v>45326</v>
      </c>
      <c r="T4" s="5">
        <v>45327</v>
      </c>
      <c r="U4" s="5">
        <v>45328</v>
      </c>
      <c r="V4" s="5">
        <v>45329</v>
      </c>
      <c r="W4" s="6">
        <v>45330</v>
      </c>
      <c r="X4" s="6">
        <v>45331</v>
      </c>
      <c r="Y4" s="6">
        <v>45332</v>
      </c>
      <c r="Z4" s="6">
        <v>45333</v>
      </c>
      <c r="AA4" s="6">
        <v>45334</v>
      </c>
      <c r="AB4" s="6">
        <v>45335</v>
      </c>
      <c r="AC4" s="6">
        <v>45336</v>
      </c>
      <c r="AD4" s="5">
        <v>45337</v>
      </c>
      <c r="AE4" s="5">
        <v>45338</v>
      </c>
      <c r="AF4" s="5">
        <v>45339</v>
      </c>
      <c r="AG4" s="5">
        <v>45340</v>
      </c>
      <c r="AH4" s="5">
        <v>45341</v>
      </c>
      <c r="AI4" s="5">
        <v>45342</v>
      </c>
      <c r="AJ4" s="5">
        <v>45343</v>
      </c>
      <c r="AK4" s="5">
        <v>45344</v>
      </c>
      <c r="AL4" s="5">
        <v>45345</v>
      </c>
      <c r="AM4" s="5">
        <v>45346</v>
      </c>
      <c r="AN4" s="5">
        <v>45347</v>
      </c>
      <c r="AO4" s="5">
        <v>45348</v>
      </c>
      <c r="AP4" s="5">
        <v>45349</v>
      </c>
      <c r="AQ4" s="5">
        <v>45350</v>
      </c>
      <c r="AR4" s="5">
        <v>45351</v>
      </c>
      <c r="AS4" s="5">
        <v>45352</v>
      </c>
      <c r="AT4" s="5">
        <v>45353</v>
      </c>
      <c r="AU4" s="5">
        <v>45354</v>
      </c>
      <c r="AV4" s="5">
        <v>45355</v>
      </c>
      <c r="AW4" s="5">
        <v>45356</v>
      </c>
      <c r="AX4" s="5">
        <v>45357</v>
      </c>
      <c r="AY4" s="5">
        <v>45358</v>
      </c>
      <c r="AZ4" s="5">
        <v>45359</v>
      </c>
      <c r="BA4" s="5">
        <v>45360</v>
      </c>
      <c r="BB4" s="5">
        <v>45361</v>
      </c>
      <c r="BC4" s="5">
        <v>45362</v>
      </c>
      <c r="BD4" s="5">
        <v>45363</v>
      </c>
      <c r="BE4" s="5">
        <v>45364</v>
      </c>
      <c r="BF4" s="5">
        <v>45365</v>
      </c>
      <c r="BG4" s="5">
        <v>45366</v>
      </c>
      <c r="BH4" s="5">
        <v>45367</v>
      </c>
      <c r="BI4" s="5">
        <v>45368</v>
      </c>
      <c r="BJ4" s="5">
        <v>45369</v>
      </c>
      <c r="BK4" s="5">
        <v>45370</v>
      </c>
      <c r="BL4" s="5">
        <v>45371</v>
      </c>
      <c r="BM4" s="5">
        <v>45372</v>
      </c>
      <c r="BN4" s="5">
        <v>45373</v>
      </c>
      <c r="BO4" s="5">
        <v>45374</v>
      </c>
      <c r="BP4" s="5">
        <v>45375</v>
      </c>
      <c r="BQ4" s="5">
        <v>45376</v>
      </c>
      <c r="BR4" s="5">
        <v>45377</v>
      </c>
      <c r="BS4" s="5">
        <v>45378</v>
      </c>
      <c r="BT4" s="5">
        <v>45379</v>
      </c>
      <c r="BU4" s="5">
        <v>45380</v>
      </c>
      <c r="BV4" s="5">
        <v>45381</v>
      </c>
      <c r="BW4" s="5">
        <v>45382</v>
      </c>
      <c r="BX4" s="5">
        <v>45383</v>
      </c>
      <c r="BY4" s="5">
        <v>45384</v>
      </c>
      <c r="BZ4" s="5">
        <v>45385</v>
      </c>
      <c r="CA4" s="5">
        <v>45386</v>
      </c>
      <c r="CB4" s="5">
        <v>45387</v>
      </c>
      <c r="CC4" s="5">
        <v>45388</v>
      </c>
      <c r="CD4" s="5">
        <v>45389</v>
      </c>
      <c r="CE4" s="5">
        <v>45390</v>
      </c>
      <c r="CF4" s="5">
        <v>45391</v>
      </c>
      <c r="CG4" s="5">
        <v>45392</v>
      </c>
      <c r="CH4" s="5">
        <v>45393</v>
      </c>
      <c r="CI4" s="5">
        <v>45394</v>
      </c>
      <c r="CJ4" s="5">
        <v>45395</v>
      </c>
      <c r="CK4" s="5">
        <v>45396</v>
      </c>
      <c r="CL4" s="5">
        <v>45397</v>
      </c>
      <c r="CM4" s="5">
        <v>45398</v>
      </c>
      <c r="CN4" s="5">
        <v>45399</v>
      </c>
      <c r="CO4" s="5">
        <v>45400</v>
      </c>
      <c r="CP4" s="5">
        <v>45401</v>
      </c>
      <c r="CQ4" s="5">
        <v>45402</v>
      </c>
      <c r="CR4" s="5">
        <v>45403</v>
      </c>
      <c r="CS4" s="5">
        <v>45404</v>
      </c>
      <c r="CT4" s="7">
        <v>45405</v>
      </c>
      <c r="CU4" s="5">
        <v>45406</v>
      </c>
      <c r="CV4" s="5">
        <v>45407</v>
      </c>
      <c r="CW4" s="5">
        <v>45408</v>
      </c>
      <c r="CX4" s="5">
        <v>45409</v>
      </c>
      <c r="CY4" s="5">
        <v>45410</v>
      </c>
      <c r="CZ4" s="5">
        <v>45411</v>
      </c>
      <c r="DA4" s="5">
        <v>45412</v>
      </c>
      <c r="DB4" s="5">
        <v>45413</v>
      </c>
      <c r="DC4" s="5">
        <v>45414</v>
      </c>
      <c r="DD4" s="5">
        <v>45415</v>
      </c>
      <c r="DE4" s="5">
        <v>45416</v>
      </c>
      <c r="DF4" s="5">
        <v>45417</v>
      </c>
      <c r="DG4" s="5">
        <v>45418</v>
      </c>
      <c r="DH4" s="5">
        <v>45419</v>
      </c>
      <c r="DI4" s="5">
        <v>45420</v>
      </c>
      <c r="DJ4" s="5">
        <v>45421</v>
      </c>
      <c r="DK4" s="5">
        <v>45422</v>
      </c>
      <c r="DL4" s="5">
        <v>45423</v>
      </c>
      <c r="DM4" s="5">
        <v>45424</v>
      </c>
      <c r="DN4" s="5">
        <v>45425</v>
      </c>
      <c r="DO4" s="5">
        <v>45426</v>
      </c>
      <c r="DP4" s="5">
        <v>45427</v>
      </c>
      <c r="DQ4" s="5">
        <v>45428</v>
      </c>
      <c r="DR4" s="5">
        <v>45429</v>
      </c>
      <c r="DS4" s="5">
        <v>45430</v>
      </c>
      <c r="DT4" s="5">
        <v>45431</v>
      </c>
      <c r="DU4" s="5">
        <v>45432</v>
      </c>
      <c r="DV4" s="5">
        <v>45433</v>
      </c>
      <c r="DW4" s="5">
        <v>45434</v>
      </c>
      <c r="DX4" s="5">
        <v>45435</v>
      </c>
      <c r="DY4" s="5">
        <v>45436</v>
      </c>
      <c r="DZ4" s="5">
        <v>45437</v>
      </c>
      <c r="EA4" s="5">
        <v>45438</v>
      </c>
      <c r="EB4" s="5">
        <v>45439</v>
      </c>
      <c r="EC4" s="5">
        <v>45440</v>
      </c>
      <c r="ED4" s="5">
        <v>45441</v>
      </c>
      <c r="EE4" s="5">
        <v>45442</v>
      </c>
      <c r="EF4" s="5">
        <v>45443</v>
      </c>
      <c r="EG4" s="5">
        <v>45444</v>
      </c>
      <c r="EH4" s="5">
        <v>45445</v>
      </c>
      <c r="EI4" s="5">
        <v>45446</v>
      </c>
      <c r="EJ4" s="5">
        <v>45447</v>
      </c>
      <c r="EK4" s="5">
        <v>45448</v>
      </c>
      <c r="EL4" s="5">
        <v>45449</v>
      </c>
      <c r="EM4" s="5">
        <v>45450</v>
      </c>
      <c r="EN4" s="5">
        <v>45451</v>
      </c>
      <c r="EO4" s="5">
        <v>45452</v>
      </c>
      <c r="EP4" s="5">
        <v>45453</v>
      </c>
      <c r="EQ4" s="5">
        <v>45454</v>
      </c>
      <c r="ER4" s="5">
        <v>45455</v>
      </c>
      <c r="ES4" s="5">
        <v>45456</v>
      </c>
      <c r="ET4" s="5">
        <v>45457</v>
      </c>
      <c r="EU4" s="5">
        <v>45458</v>
      </c>
      <c r="EV4" s="5">
        <v>45459</v>
      </c>
      <c r="EW4" s="5">
        <v>45460</v>
      </c>
      <c r="EX4" s="5">
        <v>45461</v>
      </c>
      <c r="EY4" s="5">
        <v>45462</v>
      </c>
      <c r="EZ4" s="5">
        <v>45463</v>
      </c>
      <c r="FA4" s="5">
        <v>45464</v>
      </c>
      <c r="FB4" s="5">
        <v>45465</v>
      </c>
      <c r="FC4" s="5">
        <v>45466</v>
      </c>
      <c r="FD4" s="5">
        <v>45467</v>
      </c>
      <c r="FE4" s="5">
        <v>45468</v>
      </c>
      <c r="FF4" s="5">
        <v>45469</v>
      </c>
      <c r="FG4" s="5">
        <v>45470</v>
      </c>
      <c r="FH4" s="5">
        <v>45471</v>
      </c>
      <c r="FI4" s="5">
        <v>45472</v>
      </c>
      <c r="FJ4" s="5">
        <v>45473</v>
      </c>
      <c r="FK4" s="5">
        <v>45474</v>
      </c>
      <c r="FL4" s="5">
        <v>45475</v>
      </c>
      <c r="FM4" s="5">
        <v>45476</v>
      </c>
      <c r="FN4" s="5">
        <v>45477</v>
      </c>
      <c r="FO4" s="5">
        <v>45478</v>
      </c>
      <c r="FP4" s="5">
        <v>45479</v>
      </c>
      <c r="FQ4" s="5">
        <v>45480</v>
      </c>
      <c r="FR4" s="5">
        <v>45481</v>
      </c>
      <c r="FS4" s="5">
        <v>45482</v>
      </c>
      <c r="FT4" s="5">
        <v>45483</v>
      </c>
      <c r="FU4" s="5">
        <v>45484</v>
      </c>
      <c r="FV4" s="5">
        <v>45485</v>
      </c>
      <c r="FW4" s="5">
        <v>45486</v>
      </c>
      <c r="FX4" s="5">
        <v>45487</v>
      </c>
      <c r="FY4" s="5">
        <v>45488</v>
      </c>
      <c r="FZ4" s="5">
        <v>45489</v>
      </c>
      <c r="GA4" s="5">
        <v>45490</v>
      </c>
      <c r="GB4" s="5">
        <v>45491</v>
      </c>
      <c r="GC4" s="5">
        <v>45492</v>
      </c>
      <c r="GD4" s="5">
        <v>45493</v>
      </c>
      <c r="GE4" s="5">
        <v>45494</v>
      </c>
      <c r="GF4" s="5">
        <v>45495</v>
      </c>
      <c r="GG4" s="5">
        <v>45496</v>
      </c>
      <c r="GH4" s="5">
        <v>45497</v>
      </c>
      <c r="GI4" s="5">
        <v>45498</v>
      </c>
      <c r="GJ4" s="5">
        <v>45499</v>
      </c>
      <c r="GK4" s="5">
        <v>45500</v>
      </c>
      <c r="GL4" s="5">
        <v>45501</v>
      </c>
      <c r="GM4" s="5">
        <v>45502</v>
      </c>
      <c r="GN4" s="5">
        <v>45503</v>
      </c>
      <c r="GO4" s="5">
        <v>45504</v>
      </c>
      <c r="GP4" s="5">
        <v>45505</v>
      </c>
      <c r="GQ4" s="5">
        <v>45506</v>
      </c>
      <c r="GR4" s="5">
        <v>45507</v>
      </c>
      <c r="GS4" s="5">
        <v>45508</v>
      </c>
      <c r="GT4" s="5">
        <v>45509</v>
      </c>
      <c r="GU4" s="5">
        <v>45510</v>
      </c>
      <c r="GV4" s="5">
        <v>45511</v>
      </c>
      <c r="GW4" s="5">
        <v>45512</v>
      </c>
      <c r="GX4" s="5">
        <v>45513</v>
      </c>
      <c r="GY4" s="5">
        <v>45514</v>
      </c>
      <c r="GZ4" s="5">
        <v>45515</v>
      </c>
      <c r="HA4" s="5">
        <v>45516</v>
      </c>
      <c r="HB4" s="5">
        <v>45517</v>
      </c>
      <c r="HC4" s="5">
        <v>45518</v>
      </c>
      <c r="HD4" s="5">
        <v>45519</v>
      </c>
      <c r="HE4" s="5">
        <v>45520</v>
      </c>
      <c r="HF4" s="5">
        <v>45521</v>
      </c>
      <c r="HG4" s="5">
        <v>45522</v>
      </c>
      <c r="HH4" s="5">
        <v>45523</v>
      </c>
      <c r="HI4" s="5">
        <v>45524</v>
      </c>
      <c r="HJ4" s="5">
        <v>45525</v>
      </c>
      <c r="HK4" s="5">
        <v>45526</v>
      </c>
      <c r="HL4" s="5">
        <v>45527</v>
      </c>
      <c r="HM4" s="5">
        <v>45528</v>
      </c>
      <c r="HN4" s="5">
        <v>45529</v>
      </c>
      <c r="HO4" s="5">
        <v>45530</v>
      </c>
      <c r="HP4" s="5">
        <v>45531</v>
      </c>
      <c r="HQ4" s="5">
        <v>45532</v>
      </c>
      <c r="HR4" s="5">
        <v>45533</v>
      </c>
      <c r="HS4" s="5">
        <v>45534</v>
      </c>
      <c r="HT4" s="5">
        <v>45535</v>
      </c>
      <c r="HU4" s="5">
        <v>45536</v>
      </c>
      <c r="HV4" s="5">
        <v>45537</v>
      </c>
      <c r="HW4" s="5">
        <v>45538</v>
      </c>
      <c r="HX4" s="5">
        <v>45539</v>
      </c>
      <c r="HY4" s="5">
        <v>45540</v>
      </c>
      <c r="HZ4" s="5">
        <v>45541</v>
      </c>
      <c r="IA4" s="5">
        <v>45542</v>
      </c>
      <c r="IB4" s="5">
        <v>45543</v>
      </c>
      <c r="IC4" s="5">
        <v>45544</v>
      </c>
      <c r="ID4" s="5">
        <v>45545</v>
      </c>
      <c r="IE4" s="5">
        <v>45546</v>
      </c>
      <c r="IF4" s="5">
        <v>45547</v>
      </c>
      <c r="IG4" s="5">
        <v>45548</v>
      </c>
      <c r="IH4" s="5">
        <v>45549</v>
      </c>
      <c r="II4" s="5">
        <v>45550</v>
      </c>
      <c r="IJ4" s="5">
        <v>45551</v>
      </c>
      <c r="IK4" s="5">
        <v>45552</v>
      </c>
      <c r="IL4" s="5">
        <v>45553</v>
      </c>
      <c r="IM4" s="5">
        <v>45554</v>
      </c>
      <c r="IN4" s="5">
        <v>45555</v>
      </c>
      <c r="IO4" s="5">
        <v>45556</v>
      </c>
      <c r="IP4" s="5">
        <v>45557</v>
      </c>
      <c r="IQ4" s="5">
        <v>45558</v>
      </c>
      <c r="IR4" s="5">
        <v>45559</v>
      </c>
      <c r="IS4" s="5">
        <v>45560</v>
      </c>
      <c r="IT4" s="5">
        <v>45561</v>
      </c>
      <c r="IU4" s="5">
        <v>45562</v>
      </c>
      <c r="IV4" s="5">
        <v>45563</v>
      </c>
      <c r="IW4" s="5">
        <v>45564</v>
      </c>
      <c r="IX4" s="5">
        <v>45565</v>
      </c>
      <c r="IY4" s="5">
        <v>45566</v>
      </c>
      <c r="IZ4" s="5">
        <v>45567</v>
      </c>
      <c r="JA4" s="5">
        <v>45568</v>
      </c>
      <c r="JB4" s="5">
        <v>45569</v>
      </c>
      <c r="JC4" s="5">
        <v>45570</v>
      </c>
      <c r="JD4" s="5">
        <v>45571</v>
      </c>
      <c r="JE4" s="5">
        <v>45572</v>
      </c>
      <c r="JF4" s="5">
        <v>45573</v>
      </c>
      <c r="JG4" s="5">
        <v>45574</v>
      </c>
      <c r="JH4" s="5">
        <v>45575</v>
      </c>
      <c r="JI4" s="5">
        <v>45576</v>
      </c>
      <c r="JJ4" s="5">
        <v>45577</v>
      </c>
      <c r="JK4" s="5">
        <v>45578</v>
      </c>
      <c r="JL4" s="5">
        <v>45579</v>
      </c>
      <c r="JM4" s="5">
        <v>45580</v>
      </c>
      <c r="JN4" s="5">
        <v>45581</v>
      </c>
      <c r="JO4" s="5">
        <v>45582</v>
      </c>
      <c r="JP4" s="5">
        <v>45583</v>
      </c>
      <c r="JQ4" s="5">
        <v>45584</v>
      </c>
      <c r="JR4" s="5">
        <v>45585</v>
      </c>
      <c r="JS4" s="5">
        <v>45586</v>
      </c>
      <c r="JT4" s="5">
        <v>45587</v>
      </c>
      <c r="JU4" s="5">
        <v>45588</v>
      </c>
      <c r="JV4" s="5">
        <v>45589</v>
      </c>
      <c r="JW4" s="5">
        <v>45590</v>
      </c>
      <c r="JX4" s="5">
        <v>45591</v>
      </c>
      <c r="JY4" s="5">
        <v>45592</v>
      </c>
      <c r="JZ4" s="5">
        <v>45593</v>
      </c>
      <c r="KA4" s="5">
        <v>45594</v>
      </c>
      <c r="KB4" s="5">
        <v>45595</v>
      </c>
      <c r="KC4" s="5">
        <v>45596</v>
      </c>
      <c r="KD4" s="5">
        <v>45597</v>
      </c>
      <c r="KE4" s="5">
        <v>45598</v>
      </c>
      <c r="KF4" s="5">
        <v>45599</v>
      </c>
      <c r="KG4" s="5">
        <v>45600</v>
      </c>
      <c r="KH4" s="5">
        <v>45601</v>
      </c>
      <c r="KI4" s="5">
        <v>45602</v>
      </c>
      <c r="KJ4" s="5">
        <v>45603</v>
      </c>
      <c r="KK4" s="5">
        <v>45604</v>
      </c>
      <c r="KL4" s="5">
        <v>45605</v>
      </c>
      <c r="KM4" s="5">
        <v>45606</v>
      </c>
      <c r="KN4" s="5">
        <v>45607</v>
      </c>
      <c r="KO4" s="5">
        <v>45608</v>
      </c>
      <c r="KP4" s="5">
        <v>45609</v>
      </c>
      <c r="KQ4" s="5">
        <v>45610</v>
      </c>
      <c r="KR4" s="5">
        <v>45611</v>
      </c>
      <c r="KS4" s="5">
        <v>45612</v>
      </c>
      <c r="KT4" s="5">
        <v>45613</v>
      </c>
      <c r="KU4" s="5">
        <v>45614</v>
      </c>
      <c r="KV4" s="5">
        <v>45615</v>
      </c>
      <c r="KW4" s="5">
        <v>45616</v>
      </c>
      <c r="KX4" s="5">
        <v>45617</v>
      </c>
      <c r="KY4" s="5">
        <v>45618</v>
      </c>
      <c r="KZ4" s="5">
        <v>45619</v>
      </c>
      <c r="LA4" s="5">
        <v>45620</v>
      </c>
      <c r="LB4" s="5">
        <v>45621</v>
      </c>
      <c r="LC4" s="5">
        <v>45622</v>
      </c>
      <c r="LD4" s="5">
        <v>45623</v>
      </c>
      <c r="LE4" s="5">
        <v>45624</v>
      </c>
      <c r="LF4" s="5">
        <v>45625</v>
      </c>
      <c r="LG4" s="5">
        <v>45626</v>
      </c>
      <c r="LH4" s="5">
        <v>45627</v>
      </c>
      <c r="LI4" s="5">
        <v>45628</v>
      </c>
      <c r="LJ4" s="5">
        <v>45629</v>
      </c>
      <c r="LK4" s="5">
        <v>45630</v>
      </c>
      <c r="LL4" s="5">
        <v>45631</v>
      </c>
      <c r="LM4" s="5">
        <v>45632</v>
      </c>
      <c r="LN4" s="5">
        <v>45633</v>
      </c>
      <c r="LO4" s="5">
        <v>45634</v>
      </c>
      <c r="LP4" s="5">
        <v>45635</v>
      </c>
      <c r="LQ4" s="5">
        <v>45636</v>
      </c>
      <c r="LR4" s="5">
        <v>45637</v>
      </c>
      <c r="LS4" s="5">
        <v>45638</v>
      </c>
      <c r="LT4" s="5">
        <v>45639</v>
      </c>
      <c r="LU4" s="5">
        <v>45640</v>
      </c>
      <c r="LV4" s="5">
        <v>45641</v>
      </c>
      <c r="LW4" s="5">
        <v>45642</v>
      </c>
      <c r="LX4" s="5">
        <v>45643</v>
      </c>
      <c r="LY4" s="5">
        <v>45644</v>
      </c>
      <c r="LZ4" s="5">
        <v>45645</v>
      </c>
      <c r="MA4" s="5">
        <v>45646</v>
      </c>
      <c r="MB4" s="5">
        <v>45647</v>
      </c>
      <c r="MC4" s="5">
        <v>45648</v>
      </c>
      <c r="MD4" s="5">
        <v>45649</v>
      </c>
      <c r="ME4" s="5">
        <v>45650</v>
      </c>
      <c r="MF4" s="5">
        <v>45651</v>
      </c>
      <c r="MG4" s="5">
        <v>45652</v>
      </c>
      <c r="MH4" s="5">
        <v>45653</v>
      </c>
      <c r="MI4" s="5">
        <v>45654</v>
      </c>
      <c r="MJ4" s="5">
        <v>45655</v>
      </c>
      <c r="MK4" s="5">
        <v>45656</v>
      </c>
      <c r="ML4" s="5">
        <v>45657</v>
      </c>
    </row>
    <row r="5" spans="1:350" s="11" customFormat="1" ht="15" customHeight="1">
      <c r="A5" s="220" t="s">
        <v>79</v>
      </c>
      <c r="B5" s="223" t="s">
        <v>80</v>
      </c>
      <c r="C5" s="224" t="s">
        <v>81</v>
      </c>
      <c r="D5" s="225"/>
      <c r="E5" s="226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>
        <v>69552</v>
      </c>
      <c r="BG5" s="8"/>
      <c r="BH5" s="8"/>
      <c r="BI5" s="8"/>
      <c r="BJ5" s="8"/>
      <c r="BK5" s="9"/>
      <c r="BL5" s="8"/>
      <c r="BM5" s="9">
        <v>0</v>
      </c>
      <c r="BN5" s="8">
        <v>69552</v>
      </c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>
        <v>104328</v>
      </c>
      <c r="CQ5" s="8"/>
      <c r="CR5" s="8"/>
      <c r="CS5" s="8"/>
      <c r="CT5" s="8">
        <v>17388</v>
      </c>
      <c r="CU5" s="8"/>
      <c r="CV5" s="8"/>
      <c r="CW5" s="8">
        <v>69552</v>
      </c>
      <c r="CX5" s="8"/>
      <c r="CY5" s="8"/>
      <c r="CZ5" s="8"/>
      <c r="DA5" s="8"/>
      <c r="DB5" s="8"/>
      <c r="DC5" s="8"/>
      <c r="DD5" s="8"/>
      <c r="DE5" s="8"/>
      <c r="DF5" s="8"/>
      <c r="DG5" s="10">
        <v>0</v>
      </c>
      <c r="DH5" s="10"/>
      <c r="DI5" s="10">
        <v>0</v>
      </c>
      <c r="DJ5" s="8">
        <v>67620</v>
      </c>
      <c r="DK5" s="8"/>
      <c r="DL5" s="8">
        <v>34776</v>
      </c>
      <c r="DM5" s="8"/>
      <c r="DN5" s="8"/>
      <c r="DO5" s="8"/>
      <c r="DP5" s="8">
        <v>104328</v>
      </c>
      <c r="DQ5" s="10"/>
      <c r="DR5" s="10"/>
      <c r="DS5" s="8"/>
      <c r="DT5" s="8"/>
      <c r="DU5" s="8">
        <v>0</v>
      </c>
      <c r="DV5" s="8">
        <v>104328</v>
      </c>
      <c r="DW5" s="8"/>
      <c r="DX5" s="8"/>
      <c r="DY5" s="8"/>
      <c r="DZ5" s="10">
        <v>0</v>
      </c>
      <c r="EA5" s="10">
        <v>0</v>
      </c>
      <c r="EB5" s="10">
        <v>0</v>
      </c>
      <c r="EC5" s="10">
        <v>104328</v>
      </c>
      <c r="ED5" s="8"/>
      <c r="EE5" s="8"/>
      <c r="EF5" s="8"/>
      <c r="EG5" s="8"/>
      <c r="EH5" s="8"/>
      <c r="EI5" s="8"/>
      <c r="EJ5" s="8"/>
      <c r="EK5" s="8"/>
      <c r="EL5" s="8"/>
      <c r="EM5" s="8"/>
      <c r="EN5" s="8">
        <v>139104</v>
      </c>
      <c r="EO5" s="8"/>
      <c r="EP5" s="8">
        <v>34776</v>
      </c>
      <c r="EQ5" s="8"/>
      <c r="ER5" s="8">
        <v>19320</v>
      </c>
      <c r="ES5" s="8"/>
      <c r="ET5" s="8"/>
      <c r="EU5" s="8"/>
      <c r="EV5" s="8"/>
      <c r="EW5" s="8"/>
      <c r="EX5" s="8">
        <v>104328</v>
      </c>
      <c r="EY5" s="8"/>
      <c r="EZ5" s="8"/>
      <c r="FA5" s="8"/>
      <c r="FB5" s="8"/>
      <c r="FC5" s="8"/>
      <c r="FD5" s="8"/>
      <c r="FE5" s="8"/>
      <c r="FF5" s="8">
        <v>104328</v>
      </c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>
        <f>173880</f>
        <v>173880</v>
      </c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>
        <v>208656</v>
      </c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>
        <v>164220</v>
      </c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>
        <v>148764</v>
      </c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>
        <v>173880</v>
      </c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>
        <v>173880</v>
      </c>
      <c r="IM5" s="8"/>
      <c r="IN5" s="8"/>
      <c r="IO5" s="8"/>
      <c r="IP5" s="8"/>
      <c r="IQ5" s="8"/>
      <c r="IR5" s="8"/>
      <c r="IS5" s="8"/>
      <c r="IT5" s="8">
        <v>139104</v>
      </c>
      <c r="IU5" s="8">
        <v>0</v>
      </c>
      <c r="IV5" s="8"/>
      <c r="IW5" s="8"/>
      <c r="IX5" s="8"/>
      <c r="IY5" s="8"/>
      <c r="IZ5" s="8">
        <v>104328</v>
      </c>
      <c r="JA5" s="8"/>
      <c r="JB5" s="8"/>
      <c r="JC5" s="8"/>
      <c r="JD5" s="8"/>
      <c r="JE5" s="8"/>
      <c r="JF5" s="8"/>
      <c r="JG5" s="8"/>
      <c r="JH5" s="8"/>
      <c r="JI5" s="8"/>
      <c r="JJ5" s="8"/>
      <c r="JK5" s="8"/>
      <c r="JL5" s="8"/>
      <c r="JM5" s="8"/>
      <c r="JN5" s="8">
        <v>104328</v>
      </c>
      <c r="JO5" s="56">
        <v>208656</v>
      </c>
      <c r="JP5" s="56"/>
      <c r="JQ5" s="56"/>
      <c r="JR5" s="56"/>
      <c r="JS5" s="56"/>
      <c r="JT5" s="56"/>
      <c r="JU5" s="56"/>
      <c r="JV5" s="56"/>
      <c r="JW5" s="56"/>
      <c r="JX5" s="56"/>
      <c r="JY5" s="56"/>
      <c r="JZ5" s="56"/>
      <c r="KA5" s="56"/>
      <c r="KB5" s="56"/>
      <c r="KC5" s="56"/>
      <c r="KD5" s="56">
        <v>121716</v>
      </c>
      <c r="KE5" s="8"/>
      <c r="KF5" s="8"/>
      <c r="KG5" s="8"/>
      <c r="KH5" s="8"/>
      <c r="KI5" s="8"/>
      <c r="KJ5" s="8"/>
      <c r="KK5" s="8"/>
      <c r="KL5" s="8"/>
      <c r="KM5" s="8"/>
      <c r="KN5" s="8"/>
      <c r="KO5" s="8"/>
      <c r="KP5" s="8"/>
      <c r="KQ5" s="8"/>
      <c r="KR5" s="8"/>
      <c r="KS5" s="8"/>
      <c r="KT5" s="8"/>
      <c r="KU5" s="8"/>
      <c r="KV5" s="8"/>
      <c r="KW5" s="8"/>
      <c r="KX5" s="8"/>
      <c r="KY5" s="8"/>
      <c r="KZ5" s="8"/>
      <c r="LA5" s="8"/>
      <c r="LB5" s="8"/>
      <c r="LC5" s="8"/>
      <c r="LD5" s="8"/>
      <c r="LE5" s="8"/>
      <c r="LF5" s="8"/>
      <c r="LG5" s="8"/>
      <c r="LH5" s="8"/>
      <c r="LI5" s="8"/>
      <c r="LJ5" s="8"/>
      <c r="LK5" s="8"/>
      <c r="LL5" s="8"/>
      <c r="LM5" s="8"/>
      <c r="LN5" s="8"/>
      <c r="LO5" s="8"/>
      <c r="LP5" s="8"/>
      <c r="LQ5" s="8"/>
      <c r="LR5" s="8"/>
      <c r="LS5" s="8"/>
      <c r="LT5" s="8"/>
      <c r="LU5" s="8"/>
      <c r="LV5" s="8"/>
      <c r="LW5" s="8"/>
      <c r="LX5" s="8"/>
      <c r="LY5" s="8"/>
      <c r="LZ5" s="8"/>
      <c r="MA5" s="8"/>
      <c r="MB5" s="8"/>
      <c r="MC5" s="8"/>
      <c r="MD5" s="8"/>
      <c r="ME5" s="8"/>
      <c r="MF5" s="8"/>
      <c r="MG5" s="8"/>
      <c r="MH5" s="8"/>
      <c r="MI5" s="8"/>
      <c r="MJ5" s="8"/>
      <c r="MK5" s="8"/>
      <c r="ML5" s="8"/>
    </row>
    <row r="6" spans="1:350" s="17" customFormat="1" ht="15">
      <c r="A6" s="221"/>
      <c r="B6" s="223"/>
      <c r="C6" s="12"/>
      <c r="D6" s="12" t="s">
        <v>82</v>
      </c>
      <c r="E6" s="13"/>
      <c r="F6" s="14">
        <v>0</v>
      </c>
      <c r="G6" s="14">
        <f>+F6+F9-G5</f>
        <v>0</v>
      </c>
      <c r="H6" s="14">
        <f t="shared" ref="H6:S6" si="12">+G6+G9-H5</f>
        <v>0</v>
      </c>
      <c r="I6" s="14">
        <f t="shared" si="12"/>
        <v>0</v>
      </c>
      <c r="J6" s="14">
        <f>+I6+I9-J5</f>
        <v>0</v>
      </c>
      <c r="K6" s="14">
        <f t="shared" si="12"/>
        <v>0</v>
      </c>
      <c r="L6" s="14">
        <f t="shared" si="12"/>
        <v>0</v>
      </c>
      <c r="M6" s="14">
        <f t="shared" si="12"/>
        <v>0</v>
      </c>
      <c r="N6" s="14">
        <f>+M6+M9-N5</f>
        <v>0</v>
      </c>
      <c r="O6" s="14">
        <f>+N6+N9-O5</f>
        <v>0</v>
      </c>
      <c r="P6" s="14">
        <f t="shared" si="12"/>
        <v>0</v>
      </c>
      <c r="Q6" s="14">
        <f t="shared" si="12"/>
        <v>0</v>
      </c>
      <c r="R6" s="14">
        <f t="shared" si="12"/>
        <v>0</v>
      </c>
      <c r="S6" s="14">
        <f t="shared" si="12"/>
        <v>0</v>
      </c>
      <c r="T6" s="14">
        <f>+S6+S9-T5</f>
        <v>0</v>
      </c>
      <c r="U6" s="14">
        <f>+T6+T9-U5</f>
        <v>0</v>
      </c>
      <c r="V6" s="14">
        <f>+U6+U9-V5</f>
        <v>0</v>
      </c>
      <c r="W6" s="14">
        <f t="shared" ref="W6:CG6" si="13">+V6+V9-W5</f>
        <v>0</v>
      </c>
      <c r="X6" s="14">
        <f t="shared" si="13"/>
        <v>0</v>
      </c>
      <c r="Y6" s="14">
        <f t="shared" si="13"/>
        <v>0</v>
      </c>
      <c r="Z6" s="14">
        <f t="shared" si="13"/>
        <v>0</v>
      </c>
      <c r="AA6" s="14">
        <f>+Z6+Z9-AA5</f>
        <v>0</v>
      </c>
      <c r="AB6" s="14">
        <f>+AA6+AA9-AB5</f>
        <v>0</v>
      </c>
      <c r="AC6" s="14">
        <f>+AB6+AB9-AC5</f>
        <v>0</v>
      </c>
      <c r="AD6" s="14">
        <f t="shared" ref="AD6:AF6" si="14">+AC6+AC9-AD5</f>
        <v>0</v>
      </c>
      <c r="AE6" s="14">
        <f t="shared" si="14"/>
        <v>0</v>
      </c>
      <c r="AF6" s="14">
        <f t="shared" si="14"/>
        <v>0</v>
      </c>
      <c r="AG6" s="14">
        <f t="shared" si="13"/>
        <v>0</v>
      </c>
      <c r="AH6" s="14">
        <f t="shared" si="13"/>
        <v>0</v>
      </c>
      <c r="AI6" s="14">
        <f t="shared" si="13"/>
        <v>0</v>
      </c>
      <c r="AJ6" s="14">
        <f t="shared" si="13"/>
        <v>0</v>
      </c>
      <c r="AK6" s="14">
        <f t="shared" si="13"/>
        <v>0</v>
      </c>
      <c r="AL6" s="14">
        <f t="shared" si="13"/>
        <v>0</v>
      </c>
      <c r="AM6" s="14">
        <f t="shared" si="13"/>
        <v>0</v>
      </c>
      <c r="AN6" s="14">
        <f t="shared" si="13"/>
        <v>0</v>
      </c>
      <c r="AO6" s="14">
        <f t="shared" si="13"/>
        <v>0</v>
      </c>
      <c r="AP6" s="14">
        <f t="shared" si="13"/>
        <v>0</v>
      </c>
      <c r="AQ6" s="14">
        <f t="shared" si="13"/>
        <v>0</v>
      </c>
      <c r="AR6" s="14">
        <f t="shared" si="13"/>
        <v>0</v>
      </c>
      <c r="AS6" s="14">
        <f t="shared" si="13"/>
        <v>0</v>
      </c>
      <c r="AT6" s="14">
        <f t="shared" si="13"/>
        <v>0</v>
      </c>
      <c r="AU6" s="14">
        <f t="shared" si="13"/>
        <v>0</v>
      </c>
      <c r="AV6" s="14">
        <f>+AU6+AU9-AV5</f>
        <v>0</v>
      </c>
      <c r="AW6" s="14">
        <f>+AV6+AV9-AW5</f>
        <v>0</v>
      </c>
      <c r="AX6" s="14">
        <f t="shared" si="13"/>
        <v>0</v>
      </c>
      <c r="AY6" s="14">
        <f t="shared" si="13"/>
        <v>7330</v>
      </c>
      <c r="AZ6" s="14">
        <f t="shared" si="13"/>
        <v>15139</v>
      </c>
      <c r="BA6" s="14">
        <f>+AZ6+AZ9-BA5</f>
        <v>24302</v>
      </c>
      <c r="BB6" s="14">
        <f t="shared" si="13"/>
        <v>33465</v>
      </c>
      <c r="BC6" s="14">
        <f t="shared" si="13"/>
        <v>33465</v>
      </c>
      <c r="BD6" s="14">
        <f>+BC6+BC9-BD5</f>
        <v>44278</v>
      </c>
      <c r="BE6" s="14">
        <f>+BD6+BD9-BE5</f>
        <v>55091</v>
      </c>
      <c r="BF6" s="15">
        <f>12918</f>
        <v>12918</v>
      </c>
      <c r="BG6" s="14">
        <f>+BF6+BF9-BG5</f>
        <v>23731</v>
      </c>
      <c r="BH6" s="14">
        <f t="shared" si="13"/>
        <v>34544</v>
      </c>
      <c r="BI6" s="14">
        <f t="shared" si="13"/>
        <v>45357</v>
      </c>
      <c r="BJ6" s="14">
        <f t="shared" si="13"/>
        <v>45357</v>
      </c>
      <c r="BK6" s="14">
        <f t="shared" si="13"/>
        <v>56170</v>
      </c>
      <c r="BL6" s="14">
        <f t="shared" si="13"/>
        <v>66983</v>
      </c>
      <c r="BM6" s="14">
        <f>+BL6+BL9-BM5</f>
        <v>77796</v>
      </c>
      <c r="BN6" s="14">
        <f>+BM6+BM9-BN5</f>
        <v>19057</v>
      </c>
      <c r="BO6" s="14">
        <f t="shared" ref="BO6:BQ6" si="15">+BN6+BN9-BO5</f>
        <v>29870</v>
      </c>
      <c r="BP6" s="14">
        <f t="shared" si="15"/>
        <v>40683</v>
      </c>
      <c r="BQ6" s="14">
        <f t="shared" si="15"/>
        <v>40683</v>
      </c>
      <c r="BR6" s="14">
        <f>+BQ6+BQ9-BR5</f>
        <v>51496</v>
      </c>
      <c r="BS6" s="14">
        <f t="shared" ref="BS6" si="16">+BR6+BR9-BS5</f>
        <v>62309</v>
      </c>
      <c r="BT6" s="14">
        <f t="shared" si="13"/>
        <v>73122</v>
      </c>
      <c r="BU6" s="14">
        <f>+BT6+BT9-BU5</f>
        <v>83935</v>
      </c>
      <c r="BV6" s="15">
        <f>81144+D19</f>
        <v>122508</v>
      </c>
      <c r="BW6" s="14">
        <f>+BV6+BV9-BW5</f>
        <v>133321</v>
      </c>
      <c r="BX6" s="14">
        <f t="shared" si="13"/>
        <v>133321</v>
      </c>
      <c r="BY6" s="14">
        <f>+BX6+BX9-BY5</f>
        <v>144134</v>
      </c>
      <c r="BZ6" s="14">
        <f t="shared" si="13"/>
        <v>154947</v>
      </c>
      <c r="CA6" s="14">
        <f t="shared" si="13"/>
        <v>165760</v>
      </c>
      <c r="CB6" s="14">
        <f>+CA6+CA9-CB5</f>
        <v>176573</v>
      </c>
      <c r="CC6" s="14">
        <f t="shared" si="13"/>
        <v>187386</v>
      </c>
      <c r="CD6" s="14">
        <f t="shared" si="13"/>
        <v>198199</v>
      </c>
      <c r="CE6" s="14">
        <f t="shared" si="13"/>
        <v>198199</v>
      </c>
      <c r="CF6" s="14">
        <f t="shared" si="13"/>
        <v>200401</v>
      </c>
      <c r="CG6" s="14">
        <f t="shared" si="13"/>
        <v>200401</v>
      </c>
      <c r="CH6" s="15">
        <f>70*1932+34776</f>
        <v>170016</v>
      </c>
      <c r="CI6" s="14">
        <f t="shared" ref="CI6:ET6" si="17">+CH6+CH9-CI5</f>
        <v>170016</v>
      </c>
      <c r="CJ6" s="14">
        <f t="shared" si="17"/>
        <v>170016</v>
      </c>
      <c r="CK6" s="14">
        <f t="shared" si="17"/>
        <v>170016</v>
      </c>
      <c r="CL6" s="14">
        <f t="shared" si="17"/>
        <v>170016</v>
      </c>
      <c r="CM6" s="14">
        <f t="shared" si="17"/>
        <v>170016</v>
      </c>
      <c r="CN6" s="14">
        <f t="shared" si="17"/>
        <v>170016</v>
      </c>
      <c r="CO6" s="14">
        <f t="shared" si="17"/>
        <v>170016</v>
      </c>
      <c r="CP6" s="14">
        <f>+CO6+CO9-CP5</f>
        <v>65688</v>
      </c>
      <c r="CQ6" s="14">
        <f t="shared" si="17"/>
        <v>65688</v>
      </c>
      <c r="CR6" s="14">
        <f t="shared" si="17"/>
        <v>65688</v>
      </c>
      <c r="CS6" s="14">
        <f t="shared" si="17"/>
        <v>65688</v>
      </c>
      <c r="CT6" s="14">
        <f t="shared" si="17"/>
        <v>48300</v>
      </c>
      <c r="CU6" s="14">
        <f t="shared" si="17"/>
        <v>59120</v>
      </c>
      <c r="CV6" s="14">
        <f t="shared" si="17"/>
        <v>69940</v>
      </c>
      <c r="CW6" s="14">
        <f t="shared" si="17"/>
        <v>12206</v>
      </c>
      <c r="CX6" s="14">
        <f t="shared" si="17"/>
        <v>24986</v>
      </c>
      <c r="CY6" s="14">
        <f t="shared" si="17"/>
        <v>37766</v>
      </c>
      <c r="CZ6" s="14">
        <f t="shared" si="17"/>
        <v>48268</v>
      </c>
      <c r="DA6" s="14">
        <f t="shared" si="17"/>
        <v>61048</v>
      </c>
      <c r="DB6" s="14">
        <f t="shared" si="17"/>
        <v>61048</v>
      </c>
      <c r="DC6" s="14">
        <f t="shared" si="17"/>
        <v>61048</v>
      </c>
      <c r="DD6" s="14">
        <f t="shared" si="17"/>
        <v>73828</v>
      </c>
      <c r="DE6" s="14">
        <f>+DD6+DD9-DE5</f>
        <v>86608</v>
      </c>
      <c r="DF6" s="14">
        <f t="shared" si="17"/>
        <v>99388</v>
      </c>
      <c r="DG6" s="14">
        <f>+DF6+DF9-DG5</f>
        <v>99388</v>
      </c>
      <c r="DH6" s="14">
        <f t="shared" si="17"/>
        <v>116068</v>
      </c>
      <c r="DI6" s="14">
        <f>+DH6+DH9-DI5</f>
        <v>132748</v>
      </c>
      <c r="DJ6" s="14">
        <v>5796</v>
      </c>
      <c r="DK6" s="14">
        <f>+DJ6+DJ9-DK5</f>
        <v>22476</v>
      </c>
      <c r="DL6" s="15">
        <f>46368+3288</f>
        <v>49656</v>
      </c>
      <c r="DM6" s="14">
        <f t="shared" ref="DM6:DR6" si="18">+DL6+DL9-DM5</f>
        <v>66336</v>
      </c>
      <c r="DN6" s="14">
        <f t="shared" si="18"/>
        <v>79116</v>
      </c>
      <c r="DO6" s="14">
        <f t="shared" si="18"/>
        <v>95796</v>
      </c>
      <c r="DP6" s="14">
        <f>+DO6+DO9-DP5</f>
        <v>8148</v>
      </c>
      <c r="DQ6" s="14">
        <f>+DP6+DP9-DQ5</f>
        <v>24828</v>
      </c>
      <c r="DR6" s="14">
        <f t="shared" si="18"/>
        <v>41508</v>
      </c>
      <c r="DS6" s="14">
        <f t="shared" si="17"/>
        <v>58188</v>
      </c>
      <c r="DT6" s="14">
        <f t="shared" si="17"/>
        <v>74868</v>
      </c>
      <c r="DU6" s="14">
        <f t="shared" si="17"/>
        <v>87648</v>
      </c>
      <c r="DV6" s="14">
        <f>+DU6+DU9-DV5</f>
        <v>0</v>
      </c>
      <c r="DW6" s="14">
        <f t="shared" ref="DW6:DX6" si="19">+DV6+DV9-DW5</f>
        <v>16680</v>
      </c>
      <c r="DX6" s="14">
        <f t="shared" si="19"/>
        <v>33360</v>
      </c>
      <c r="DY6" s="14">
        <f t="shared" si="17"/>
        <v>50040</v>
      </c>
      <c r="DZ6" s="16">
        <v>66720</v>
      </c>
      <c r="EA6" s="14">
        <f t="shared" si="17"/>
        <v>83400</v>
      </c>
      <c r="EB6" s="14">
        <f t="shared" si="17"/>
        <v>96180</v>
      </c>
      <c r="EC6" s="14">
        <f>+EB6+EB9-EC5</f>
        <v>8532</v>
      </c>
      <c r="ED6" s="14">
        <f t="shared" si="17"/>
        <v>25212</v>
      </c>
      <c r="EE6" s="14">
        <f t="shared" si="17"/>
        <v>41892</v>
      </c>
      <c r="EF6" s="14">
        <f t="shared" si="17"/>
        <v>58572</v>
      </c>
      <c r="EG6" s="14">
        <f t="shared" si="17"/>
        <v>75252</v>
      </c>
      <c r="EH6" s="14">
        <f t="shared" si="17"/>
        <v>91932</v>
      </c>
      <c r="EI6" s="14">
        <f t="shared" si="17"/>
        <v>104712</v>
      </c>
      <c r="EJ6" s="14">
        <f>+EI6+EI9-EJ5</f>
        <v>121392</v>
      </c>
      <c r="EK6" s="14">
        <f t="shared" si="17"/>
        <v>138072</v>
      </c>
      <c r="EL6" s="14">
        <f t="shared" si="17"/>
        <v>154752</v>
      </c>
      <c r="EM6" s="14">
        <f t="shared" si="17"/>
        <v>171432</v>
      </c>
      <c r="EN6" s="15">
        <v>36708</v>
      </c>
      <c r="EO6" s="14">
        <f t="shared" si="17"/>
        <v>53388</v>
      </c>
      <c r="EP6" s="14">
        <f t="shared" si="17"/>
        <v>18612</v>
      </c>
      <c r="EQ6" s="14">
        <f t="shared" si="17"/>
        <v>35292</v>
      </c>
      <c r="ER6" s="14">
        <f t="shared" si="17"/>
        <v>32652</v>
      </c>
      <c r="ES6" s="14">
        <f t="shared" si="17"/>
        <v>49332</v>
      </c>
      <c r="ET6" s="14">
        <f t="shared" si="17"/>
        <v>66012</v>
      </c>
      <c r="EU6" s="15">
        <f>+ET6+ET9-EU5</f>
        <v>82692</v>
      </c>
      <c r="EV6" s="14">
        <f>+EU6+EU9-EV5</f>
        <v>99372</v>
      </c>
      <c r="EW6" s="14">
        <f t="shared" ref="EW6:GW6" si="20">+EV6+EV9-EW5</f>
        <v>111454</v>
      </c>
      <c r="EX6" s="14">
        <f t="shared" si="20"/>
        <v>23806</v>
      </c>
      <c r="EY6" s="14">
        <f t="shared" si="20"/>
        <v>40486</v>
      </c>
      <c r="EZ6" s="14">
        <f t="shared" si="20"/>
        <v>57166</v>
      </c>
      <c r="FA6" s="14">
        <f t="shared" si="20"/>
        <v>73846</v>
      </c>
      <c r="FB6" s="14">
        <f t="shared" si="20"/>
        <v>90526</v>
      </c>
      <c r="FC6" s="14">
        <f t="shared" si="20"/>
        <v>107206</v>
      </c>
      <c r="FD6" s="14">
        <f t="shared" si="20"/>
        <v>119336</v>
      </c>
      <c r="FE6" s="14">
        <f t="shared" si="20"/>
        <v>136016</v>
      </c>
      <c r="FF6" s="14">
        <f t="shared" si="20"/>
        <v>48076</v>
      </c>
      <c r="FG6" s="14">
        <f>+FF6+FF9-FG5</f>
        <v>63586</v>
      </c>
      <c r="FH6" s="15">
        <v>61324</v>
      </c>
      <c r="FI6" s="14">
        <f>+FH6+FH9-FI5</f>
        <v>76834</v>
      </c>
      <c r="FJ6" s="14">
        <f t="shared" si="20"/>
        <v>92344</v>
      </c>
      <c r="FK6" s="14">
        <f t="shared" si="20"/>
        <v>92344</v>
      </c>
      <c r="FL6" s="14">
        <f t="shared" si="20"/>
        <v>107644</v>
      </c>
      <c r="FM6" s="14">
        <f t="shared" si="20"/>
        <v>122944</v>
      </c>
      <c r="FN6" s="14">
        <f t="shared" si="20"/>
        <v>138244</v>
      </c>
      <c r="FO6" s="14">
        <f t="shared" si="20"/>
        <v>153544</v>
      </c>
      <c r="FP6" s="14">
        <f t="shared" si="20"/>
        <v>168844</v>
      </c>
      <c r="FQ6" s="14">
        <f t="shared" si="20"/>
        <v>184144</v>
      </c>
      <c r="FR6" s="14">
        <f t="shared" si="20"/>
        <v>184144</v>
      </c>
      <c r="FS6" s="14">
        <f t="shared" si="20"/>
        <v>25564</v>
      </c>
      <c r="FT6" s="14">
        <f t="shared" si="20"/>
        <v>40864</v>
      </c>
      <c r="FU6" s="14">
        <f t="shared" si="20"/>
        <v>56164</v>
      </c>
      <c r="FV6" s="14">
        <f t="shared" si="20"/>
        <v>71464</v>
      </c>
      <c r="FW6" s="15">
        <v>83076</v>
      </c>
      <c r="FX6" s="14">
        <f>+FW6+FW9-FX5</f>
        <v>98376</v>
      </c>
      <c r="FY6" s="14">
        <f t="shared" ref="FY6:GF6" si="21">+FX6+FX9-FY5</f>
        <v>98376</v>
      </c>
      <c r="FZ6" s="14">
        <f t="shared" si="21"/>
        <v>113676</v>
      </c>
      <c r="GA6" s="14">
        <f t="shared" si="21"/>
        <v>128976</v>
      </c>
      <c r="GB6" s="14">
        <f t="shared" si="21"/>
        <v>144276</v>
      </c>
      <c r="GC6" s="15">
        <f t="shared" si="21"/>
        <v>159576</v>
      </c>
      <c r="GD6" s="14">
        <f t="shared" si="21"/>
        <v>174876</v>
      </c>
      <c r="GE6" s="14">
        <f t="shared" si="21"/>
        <v>190176</v>
      </c>
      <c r="GF6" s="14">
        <f t="shared" si="21"/>
        <v>190176</v>
      </c>
      <c r="GG6" s="15">
        <v>5796</v>
      </c>
      <c r="GH6" s="14">
        <f>+GG6+GG9-GH5</f>
        <v>19746</v>
      </c>
      <c r="GI6" s="14">
        <f t="shared" si="20"/>
        <v>30326</v>
      </c>
      <c r="GJ6" s="14">
        <f t="shared" si="20"/>
        <v>40906</v>
      </c>
      <c r="GK6" s="14">
        <f t="shared" si="20"/>
        <v>51486</v>
      </c>
      <c r="GL6" s="15">
        <f>81114+5796</f>
        <v>86910</v>
      </c>
      <c r="GM6" s="14">
        <f>+GL6+GL9-GM5</f>
        <v>86910</v>
      </c>
      <c r="GN6" s="14">
        <f t="shared" ref="GN6:GT6" si="22">+GM6+GM9-GN5</f>
        <v>96810</v>
      </c>
      <c r="GO6" s="14">
        <f t="shared" si="22"/>
        <v>106710</v>
      </c>
      <c r="GP6" s="14">
        <f t="shared" si="22"/>
        <v>116610</v>
      </c>
      <c r="GQ6" s="14">
        <f t="shared" si="22"/>
        <v>126510</v>
      </c>
      <c r="GR6" s="15">
        <f>77280+75348</f>
        <v>152628</v>
      </c>
      <c r="GS6" s="14">
        <f>+GR6+GR9-GS5</f>
        <v>162528</v>
      </c>
      <c r="GT6" s="14">
        <f t="shared" si="22"/>
        <v>162528</v>
      </c>
      <c r="GU6" s="14">
        <f t="shared" si="20"/>
        <v>172428</v>
      </c>
      <c r="GV6" s="14">
        <f t="shared" si="20"/>
        <v>182328</v>
      </c>
      <c r="GW6" s="14">
        <f t="shared" si="20"/>
        <v>193688</v>
      </c>
      <c r="GX6" s="14">
        <f>+GW6+GW9-GX5</f>
        <v>206968</v>
      </c>
      <c r="GY6" s="15">
        <f>40572+15456</f>
        <v>56028</v>
      </c>
      <c r="GZ6" s="14">
        <f t="shared" ref="GZ6:HB6" si="23">+GY6+GY9-GZ5</f>
        <v>69308</v>
      </c>
      <c r="HA6" s="14">
        <f t="shared" si="23"/>
        <v>69308</v>
      </c>
      <c r="HB6" s="14">
        <f t="shared" si="23"/>
        <v>82221</v>
      </c>
      <c r="HC6" s="15">
        <f>15456+69552+9660</f>
        <v>94668</v>
      </c>
      <c r="HD6" s="14">
        <f>+HC6+HC9-HD5</f>
        <v>108192</v>
      </c>
      <c r="HE6" s="14">
        <f>+HD6+HD9-HE5</f>
        <v>122682</v>
      </c>
      <c r="HF6" s="14">
        <f t="shared" ref="HF6:JQ6" si="24">+HE6+HE9-HF5</f>
        <v>137172</v>
      </c>
      <c r="HG6" s="14">
        <f t="shared" si="24"/>
        <v>151662</v>
      </c>
      <c r="HH6" s="14">
        <f t="shared" si="24"/>
        <v>165186</v>
      </c>
      <c r="HI6" s="14">
        <f t="shared" si="24"/>
        <v>179676</v>
      </c>
      <c r="HJ6" s="14">
        <f t="shared" si="24"/>
        <v>194166</v>
      </c>
      <c r="HK6" s="14">
        <f t="shared" si="24"/>
        <v>59892</v>
      </c>
      <c r="HL6" s="14">
        <f t="shared" si="24"/>
        <v>74382</v>
      </c>
      <c r="HM6" s="14">
        <f t="shared" si="24"/>
        <v>74382</v>
      </c>
      <c r="HN6" s="14">
        <f>+HM6+HM9-HN5</f>
        <v>88872</v>
      </c>
      <c r="HO6" s="14">
        <f t="shared" si="24"/>
        <v>102396</v>
      </c>
      <c r="HP6" s="14">
        <f t="shared" si="24"/>
        <v>116886</v>
      </c>
      <c r="HQ6" s="14">
        <f t="shared" si="24"/>
        <v>131376</v>
      </c>
      <c r="HR6" s="14">
        <f t="shared" si="24"/>
        <v>145866</v>
      </c>
      <c r="HS6" s="14">
        <f t="shared" si="24"/>
        <v>160356</v>
      </c>
      <c r="HT6" s="14">
        <f t="shared" si="24"/>
        <v>174846</v>
      </c>
      <c r="HU6" s="14">
        <f t="shared" si="24"/>
        <v>189336</v>
      </c>
      <c r="HV6" s="14">
        <v>188967</v>
      </c>
      <c r="HW6" s="14">
        <v>188967</v>
      </c>
      <c r="HX6" s="14">
        <v>188967</v>
      </c>
      <c r="HY6" s="14">
        <v>29577</v>
      </c>
      <c r="HZ6" s="14">
        <v>44067</v>
      </c>
      <c r="IA6" s="14">
        <v>58557</v>
      </c>
      <c r="IB6" s="14">
        <v>70149</v>
      </c>
      <c r="IC6" s="14">
        <v>70149</v>
      </c>
      <c r="ID6" s="14">
        <v>84639</v>
      </c>
      <c r="IE6" s="14">
        <v>100095</v>
      </c>
      <c r="IF6" s="14">
        <v>115551</v>
      </c>
      <c r="IG6" s="15">
        <f>75346+56028</f>
        <v>131374</v>
      </c>
      <c r="IH6" s="14">
        <f>+IG6+IG9-IH5</f>
        <v>146830</v>
      </c>
      <c r="II6" s="14">
        <f t="shared" ref="II6:IM6" si="25">+IH6+IH9-II5</f>
        <v>162286</v>
      </c>
      <c r="IJ6" s="14">
        <f t="shared" si="25"/>
        <v>177744</v>
      </c>
      <c r="IK6" s="14">
        <f t="shared" si="25"/>
        <v>193200</v>
      </c>
      <c r="IL6" s="14">
        <f t="shared" si="25"/>
        <v>34776</v>
      </c>
      <c r="IM6" s="14">
        <f t="shared" si="25"/>
        <v>50232</v>
      </c>
      <c r="IN6" s="16">
        <f>59892+5796</f>
        <v>65688</v>
      </c>
      <c r="IO6" s="14">
        <f>+IN6+IN9-IO5</f>
        <v>81144</v>
      </c>
      <c r="IP6" s="14">
        <f t="shared" ref="IP6:JN6" si="26">+IO6+IO9-IP5</f>
        <v>96600</v>
      </c>
      <c r="IQ6" s="14">
        <f t="shared" si="26"/>
        <v>110124</v>
      </c>
      <c r="IR6" s="14">
        <f t="shared" si="26"/>
        <v>125580</v>
      </c>
      <c r="IS6" s="14">
        <f t="shared" si="26"/>
        <v>141036</v>
      </c>
      <c r="IT6" s="14">
        <f t="shared" si="26"/>
        <v>17388</v>
      </c>
      <c r="IU6" s="14">
        <f t="shared" si="26"/>
        <v>32844</v>
      </c>
      <c r="IV6" s="14">
        <f t="shared" si="26"/>
        <v>48300</v>
      </c>
      <c r="IW6" s="14">
        <f t="shared" si="26"/>
        <v>63756</v>
      </c>
      <c r="IX6" s="14">
        <f t="shared" si="26"/>
        <v>77280</v>
      </c>
      <c r="IY6" s="14">
        <f t="shared" si="26"/>
        <v>92736</v>
      </c>
      <c r="IZ6" s="14">
        <f t="shared" si="26"/>
        <v>0</v>
      </c>
      <c r="JA6" s="14">
        <f t="shared" si="26"/>
        <v>0</v>
      </c>
      <c r="JB6" s="14">
        <f t="shared" si="26"/>
        <v>0</v>
      </c>
      <c r="JC6" s="14">
        <f>+JB6+JB9-JC5</f>
        <v>0</v>
      </c>
      <c r="JD6" s="14">
        <f t="shared" si="26"/>
        <v>0</v>
      </c>
      <c r="JE6" s="14">
        <f t="shared" si="26"/>
        <v>0</v>
      </c>
      <c r="JF6" s="14">
        <f t="shared" si="26"/>
        <v>0</v>
      </c>
      <c r="JG6" s="14">
        <f t="shared" si="26"/>
        <v>0</v>
      </c>
      <c r="JH6" s="14">
        <f t="shared" si="26"/>
        <v>0</v>
      </c>
      <c r="JI6" s="14">
        <f t="shared" si="26"/>
        <v>0</v>
      </c>
      <c r="JJ6" s="14">
        <f t="shared" si="26"/>
        <v>0</v>
      </c>
      <c r="JK6" s="14">
        <f t="shared" si="26"/>
        <v>0</v>
      </c>
      <c r="JL6" s="14">
        <f t="shared" si="26"/>
        <v>0</v>
      </c>
      <c r="JM6" s="14">
        <f t="shared" si="26"/>
        <v>0</v>
      </c>
      <c r="JN6" s="14">
        <f t="shared" si="26"/>
        <v>-104328</v>
      </c>
      <c r="JO6" s="14">
        <f>+JN6+JN9-JO5</f>
        <v>-312984</v>
      </c>
      <c r="JP6" s="14">
        <f t="shared" si="24"/>
        <v>-312984</v>
      </c>
      <c r="JQ6" s="14">
        <f t="shared" si="24"/>
        <v>-312984</v>
      </c>
      <c r="JR6" s="14">
        <f t="shared" ref="JR6:MC6" si="27">+JQ6+JQ9-JR5</f>
        <v>-312984</v>
      </c>
      <c r="JS6" s="14">
        <f t="shared" si="27"/>
        <v>-312984</v>
      </c>
      <c r="JT6" s="14">
        <f t="shared" si="27"/>
        <v>-312984</v>
      </c>
      <c r="JU6" s="14">
        <f t="shared" si="27"/>
        <v>-312984</v>
      </c>
      <c r="JV6" s="14">
        <f t="shared" si="27"/>
        <v>-312984</v>
      </c>
      <c r="JW6" s="14">
        <f t="shared" si="27"/>
        <v>-312984</v>
      </c>
      <c r="JX6" s="14">
        <f t="shared" si="27"/>
        <v>-312984</v>
      </c>
      <c r="JY6" s="14">
        <f t="shared" si="27"/>
        <v>-312984</v>
      </c>
      <c r="JZ6" s="14">
        <f t="shared" si="27"/>
        <v>-312984</v>
      </c>
      <c r="KA6" s="14">
        <f t="shared" si="27"/>
        <v>-312984</v>
      </c>
      <c r="KB6" s="14">
        <f t="shared" si="27"/>
        <v>-312984</v>
      </c>
      <c r="KC6" s="14">
        <f t="shared" si="27"/>
        <v>-312984</v>
      </c>
      <c r="KD6" s="14">
        <f t="shared" si="27"/>
        <v>-434700</v>
      </c>
      <c r="KE6" s="14">
        <f t="shared" si="27"/>
        <v>-434700</v>
      </c>
      <c r="KF6" s="14">
        <f t="shared" si="27"/>
        <v>-434700</v>
      </c>
      <c r="KG6" s="14">
        <f t="shared" si="27"/>
        <v>-434700</v>
      </c>
      <c r="KH6" s="14">
        <f t="shared" si="27"/>
        <v>-434700</v>
      </c>
      <c r="KI6" s="14">
        <f t="shared" si="27"/>
        <v>-434700</v>
      </c>
      <c r="KJ6" s="14">
        <f t="shared" si="27"/>
        <v>-434700</v>
      </c>
      <c r="KK6" s="14">
        <f t="shared" si="27"/>
        <v>-434700</v>
      </c>
      <c r="KL6" s="14">
        <f t="shared" si="27"/>
        <v>-434700</v>
      </c>
      <c r="KM6" s="14">
        <f t="shared" si="27"/>
        <v>-434700</v>
      </c>
      <c r="KN6" s="14">
        <f t="shared" si="27"/>
        <v>-434700</v>
      </c>
      <c r="KO6" s="14">
        <f t="shared" si="27"/>
        <v>-434700</v>
      </c>
      <c r="KP6" s="14">
        <f t="shared" si="27"/>
        <v>-434700</v>
      </c>
      <c r="KQ6" s="14">
        <f t="shared" si="27"/>
        <v>-434700</v>
      </c>
      <c r="KR6" s="14">
        <f t="shared" si="27"/>
        <v>-434700</v>
      </c>
      <c r="KS6" s="14">
        <f t="shared" si="27"/>
        <v>-434700</v>
      </c>
      <c r="KT6" s="14">
        <f t="shared" si="27"/>
        <v>-434700</v>
      </c>
      <c r="KU6" s="14">
        <f t="shared" si="27"/>
        <v>-434700</v>
      </c>
      <c r="KV6" s="14">
        <f t="shared" si="27"/>
        <v>-434700</v>
      </c>
      <c r="KW6" s="14">
        <f t="shared" si="27"/>
        <v>-434700</v>
      </c>
      <c r="KX6" s="14">
        <f t="shared" si="27"/>
        <v>-434700</v>
      </c>
      <c r="KY6" s="14">
        <f t="shared" si="27"/>
        <v>-434700</v>
      </c>
      <c r="KZ6" s="14">
        <f t="shared" si="27"/>
        <v>-434700</v>
      </c>
      <c r="LA6" s="14">
        <f t="shared" si="27"/>
        <v>-434700</v>
      </c>
      <c r="LB6" s="14">
        <f t="shared" si="27"/>
        <v>-434700</v>
      </c>
      <c r="LC6" s="14">
        <f t="shared" si="27"/>
        <v>-434700</v>
      </c>
      <c r="LD6" s="14">
        <f t="shared" si="27"/>
        <v>-434700</v>
      </c>
      <c r="LE6" s="14">
        <f t="shared" si="27"/>
        <v>-434700</v>
      </c>
      <c r="LF6" s="14">
        <f t="shared" si="27"/>
        <v>-434700</v>
      </c>
      <c r="LG6" s="14">
        <f t="shared" si="27"/>
        <v>-434700</v>
      </c>
      <c r="LH6" s="14">
        <f t="shared" si="27"/>
        <v>-434700</v>
      </c>
      <c r="LI6" s="14">
        <f t="shared" si="27"/>
        <v>-434700</v>
      </c>
      <c r="LJ6" s="14">
        <f t="shared" si="27"/>
        <v>-434700</v>
      </c>
      <c r="LK6" s="14">
        <f t="shared" si="27"/>
        <v>-434700</v>
      </c>
      <c r="LL6" s="14">
        <f t="shared" si="27"/>
        <v>-434700</v>
      </c>
      <c r="LM6" s="14">
        <f t="shared" si="27"/>
        <v>-434700</v>
      </c>
      <c r="LN6" s="14">
        <f t="shared" si="27"/>
        <v>-434700</v>
      </c>
      <c r="LO6" s="14">
        <f t="shared" si="27"/>
        <v>-434700</v>
      </c>
      <c r="LP6" s="14">
        <f t="shared" si="27"/>
        <v>-434700</v>
      </c>
      <c r="LQ6" s="14">
        <f t="shared" si="27"/>
        <v>-434700</v>
      </c>
      <c r="LR6" s="14">
        <f t="shared" si="27"/>
        <v>-434700</v>
      </c>
      <c r="LS6" s="14">
        <f t="shared" si="27"/>
        <v>-434700</v>
      </c>
      <c r="LT6" s="14">
        <f t="shared" si="27"/>
        <v>-434700</v>
      </c>
      <c r="LU6" s="14">
        <f t="shared" si="27"/>
        <v>-434700</v>
      </c>
      <c r="LV6" s="14">
        <f t="shared" si="27"/>
        <v>-434700</v>
      </c>
      <c r="LW6" s="14">
        <f t="shared" si="27"/>
        <v>-434700</v>
      </c>
      <c r="LX6" s="14">
        <f t="shared" si="27"/>
        <v>-434700</v>
      </c>
      <c r="LY6" s="14">
        <f t="shared" si="27"/>
        <v>-434700</v>
      </c>
      <c r="LZ6" s="14">
        <f t="shared" si="27"/>
        <v>-434700</v>
      </c>
      <c r="MA6" s="14">
        <f t="shared" si="27"/>
        <v>-434700</v>
      </c>
      <c r="MB6" s="14">
        <f t="shared" si="27"/>
        <v>-434700</v>
      </c>
      <c r="MC6" s="14">
        <f t="shared" si="27"/>
        <v>-434700</v>
      </c>
      <c r="MD6" s="14">
        <f t="shared" ref="MD6:ML6" si="28">+MC6+MC9-MD5</f>
        <v>-434700</v>
      </c>
      <c r="ME6" s="14">
        <f t="shared" si="28"/>
        <v>-434700</v>
      </c>
      <c r="MF6" s="14">
        <f t="shared" si="28"/>
        <v>-434700</v>
      </c>
      <c r="MG6" s="14">
        <f t="shared" si="28"/>
        <v>-434700</v>
      </c>
      <c r="MH6" s="14">
        <f t="shared" si="28"/>
        <v>-434700</v>
      </c>
      <c r="MI6" s="14">
        <f t="shared" si="28"/>
        <v>-434700</v>
      </c>
      <c r="MJ6" s="14">
        <f t="shared" si="28"/>
        <v>-434700</v>
      </c>
      <c r="MK6" s="14">
        <f t="shared" si="28"/>
        <v>-434700</v>
      </c>
      <c r="ML6" s="14">
        <f t="shared" si="28"/>
        <v>-434700</v>
      </c>
    </row>
    <row r="7" spans="1:350" s="17" customFormat="1" ht="15">
      <c r="A7" s="221"/>
      <c r="B7" s="223"/>
      <c r="C7" s="12"/>
      <c r="D7" s="18" t="s">
        <v>83</v>
      </c>
      <c r="E7" s="13"/>
      <c r="F7" s="19">
        <f t="shared" ref="F7:BQ7" si="29">+IF(G5&gt;0,F6/G5,0)</f>
        <v>0</v>
      </c>
      <c r="G7" s="19">
        <f t="shared" si="29"/>
        <v>0</v>
      </c>
      <c r="H7" s="19">
        <f t="shared" si="29"/>
        <v>0</v>
      </c>
      <c r="I7" s="19">
        <f t="shared" si="29"/>
        <v>0</v>
      </c>
      <c r="J7" s="19">
        <f t="shared" si="29"/>
        <v>0</v>
      </c>
      <c r="K7" s="19">
        <f t="shared" si="29"/>
        <v>0</v>
      </c>
      <c r="L7" s="19">
        <f t="shared" si="29"/>
        <v>0</v>
      </c>
      <c r="M7" s="19">
        <f t="shared" si="29"/>
        <v>0</v>
      </c>
      <c r="N7" s="19">
        <f t="shared" si="29"/>
        <v>0</v>
      </c>
      <c r="O7" s="19">
        <f t="shared" si="29"/>
        <v>0</v>
      </c>
      <c r="P7" s="19">
        <f t="shared" si="29"/>
        <v>0</v>
      </c>
      <c r="Q7" s="19">
        <f t="shared" si="29"/>
        <v>0</v>
      </c>
      <c r="R7" s="19">
        <f t="shared" si="29"/>
        <v>0</v>
      </c>
      <c r="S7" s="19">
        <f t="shared" si="29"/>
        <v>0</v>
      </c>
      <c r="T7" s="19">
        <f t="shared" si="29"/>
        <v>0</v>
      </c>
      <c r="U7" s="19">
        <f t="shared" si="29"/>
        <v>0</v>
      </c>
      <c r="V7" s="19">
        <f t="shared" si="29"/>
        <v>0</v>
      </c>
      <c r="W7" s="19">
        <f t="shared" si="29"/>
        <v>0</v>
      </c>
      <c r="X7" s="19">
        <f t="shared" si="29"/>
        <v>0</v>
      </c>
      <c r="Y7" s="19">
        <f t="shared" si="29"/>
        <v>0</v>
      </c>
      <c r="Z7" s="19">
        <f t="shared" si="29"/>
        <v>0</v>
      </c>
      <c r="AA7" s="19">
        <f t="shared" si="29"/>
        <v>0</v>
      </c>
      <c r="AB7" s="19">
        <f t="shared" si="29"/>
        <v>0</v>
      </c>
      <c r="AC7" s="19">
        <f t="shared" si="29"/>
        <v>0</v>
      </c>
      <c r="AD7" s="19">
        <f t="shared" si="29"/>
        <v>0</v>
      </c>
      <c r="AE7" s="19">
        <f t="shared" si="29"/>
        <v>0</v>
      </c>
      <c r="AF7" s="19">
        <f t="shared" si="29"/>
        <v>0</v>
      </c>
      <c r="AG7" s="19">
        <f>+IF(AH5&gt;0,AG6/AH5,0)</f>
        <v>0</v>
      </c>
      <c r="AH7" s="19">
        <f t="shared" si="29"/>
        <v>0</v>
      </c>
      <c r="AI7" s="19">
        <f t="shared" si="29"/>
        <v>0</v>
      </c>
      <c r="AJ7" s="19">
        <f>+IF(AK5&gt;0,AJ6/AK5,0)</f>
        <v>0</v>
      </c>
      <c r="AK7" s="19">
        <f t="shared" si="29"/>
        <v>0</v>
      </c>
      <c r="AL7" s="19">
        <f t="shared" si="29"/>
        <v>0</v>
      </c>
      <c r="AM7" s="19">
        <f>+IF(AN5&gt;0,AM6/AN5,0)</f>
        <v>0</v>
      </c>
      <c r="AN7" s="19">
        <f t="shared" si="29"/>
        <v>0</v>
      </c>
      <c r="AO7" s="19">
        <f t="shared" si="29"/>
        <v>0</v>
      </c>
      <c r="AP7" s="19">
        <f t="shared" si="29"/>
        <v>0</v>
      </c>
      <c r="AQ7" s="19">
        <f t="shared" si="29"/>
        <v>0</v>
      </c>
      <c r="AR7" s="19">
        <f>+IF(AS5&gt;0,AR6/AS5,0)</f>
        <v>0</v>
      </c>
      <c r="AS7" s="19">
        <f t="shared" si="29"/>
        <v>0</v>
      </c>
      <c r="AT7" s="19">
        <f>+IF(AU5&gt;0,AT6/AU5,0)</f>
        <v>0</v>
      </c>
      <c r="AU7" s="19">
        <f t="shared" si="29"/>
        <v>0</v>
      </c>
      <c r="AV7" s="19">
        <f t="shared" si="29"/>
        <v>0</v>
      </c>
      <c r="AW7" s="19">
        <f t="shared" si="29"/>
        <v>0</v>
      </c>
      <c r="AX7" s="19">
        <f t="shared" si="29"/>
        <v>0</v>
      </c>
      <c r="AY7" s="19">
        <f t="shared" si="29"/>
        <v>0</v>
      </c>
      <c r="AZ7" s="19">
        <f t="shared" si="29"/>
        <v>0</v>
      </c>
      <c r="BA7" s="19">
        <f t="shared" si="29"/>
        <v>0</v>
      </c>
      <c r="BB7" s="19">
        <f t="shared" si="29"/>
        <v>0</v>
      </c>
      <c r="BC7" s="19">
        <f t="shared" si="29"/>
        <v>0</v>
      </c>
      <c r="BD7" s="19">
        <f t="shared" si="29"/>
        <v>0</v>
      </c>
      <c r="BE7" s="19">
        <f>+IF(BF5&gt;0,BE6/BF5,0)</f>
        <v>0.79208362088796869</v>
      </c>
      <c r="BF7" s="19">
        <f>+IF(BG5&gt;0,BF6/BG5,0)</f>
        <v>0</v>
      </c>
      <c r="BG7" s="19">
        <f t="shared" si="29"/>
        <v>0</v>
      </c>
      <c r="BH7" s="19">
        <f t="shared" si="29"/>
        <v>0</v>
      </c>
      <c r="BI7" s="19">
        <f t="shared" si="29"/>
        <v>0</v>
      </c>
      <c r="BJ7" s="19">
        <f t="shared" si="29"/>
        <v>0</v>
      </c>
      <c r="BK7" s="19">
        <f t="shared" si="29"/>
        <v>0</v>
      </c>
      <c r="BL7" s="19">
        <f t="shared" si="29"/>
        <v>0</v>
      </c>
      <c r="BM7" s="19">
        <f t="shared" si="29"/>
        <v>1.1185300207039337</v>
      </c>
      <c r="BN7" s="19">
        <f t="shared" si="29"/>
        <v>0</v>
      </c>
      <c r="BO7" s="19">
        <f t="shared" si="29"/>
        <v>0</v>
      </c>
      <c r="BP7" s="19">
        <f t="shared" si="29"/>
        <v>0</v>
      </c>
      <c r="BQ7" s="19">
        <f t="shared" si="29"/>
        <v>0</v>
      </c>
      <c r="BR7" s="19">
        <f t="shared" ref="BR7:EC7" si="30">+IF(BS5&gt;0,BR6/BS5,0)</f>
        <v>0</v>
      </c>
      <c r="BS7" s="19">
        <f t="shared" si="30"/>
        <v>0</v>
      </c>
      <c r="BT7" s="19">
        <f>+IF(BU5&gt;0,BT6/BU5,0)</f>
        <v>0</v>
      </c>
      <c r="BU7" s="19">
        <f t="shared" si="30"/>
        <v>0</v>
      </c>
      <c r="BV7" s="19">
        <f t="shared" si="30"/>
        <v>0</v>
      </c>
      <c r="BW7" s="19">
        <f t="shared" si="30"/>
        <v>0</v>
      </c>
      <c r="BX7" s="19">
        <f t="shared" si="30"/>
        <v>0</v>
      </c>
      <c r="BY7" s="19">
        <f t="shared" si="30"/>
        <v>0</v>
      </c>
      <c r="BZ7" s="19">
        <f t="shared" si="30"/>
        <v>0</v>
      </c>
      <c r="CA7" s="19">
        <f>+IF(CB5&gt;0,CA6/CB5,0)</f>
        <v>0</v>
      </c>
      <c r="CB7" s="19">
        <f t="shared" si="30"/>
        <v>0</v>
      </c>
      <c r="CC7" s="19">
        <f t="shared" si="30"/>
        <v>0</v>
      </c>
      <c r="CD7" s="19">
        <f t="shared" si="30"/>
        <v>0</v>
      </c>
      <c r="CE7" s="19">
        <f t="shared" si="30"/>
        <v>0</v>
      </c>
      <c r="CF7" s="19">
        <f t="shared" si="30"/>
        <v>0</v>
      </c>
      <c r="CG7" s="19">
        <f>+IF(CH5&gt;0,CG6/CH5,0)</f>
        <v>0</v>
      </c>
      <c r="CH7" s="19">
        <f t="shared" si="30"/>
        <v>0</v>
      </c>
      <c r="CI7" s="19">
        <f t="shared" si="30"/>
        <v>0</v>
      </c>
      <c r="CJ7" s="19">
        <f t="shared" si="30"/>
        <v>0</v>
      </c>
      <c r="CK7" s="19">
        <f t="shared" si="30"/>
        <v>0</v>
      </c>
      <c r="CL7" s="19">
        <f t="shared" si="30"/>
        <v>0</v>
      </c>
      <c r="CM7" s="19">
        <f t="shared" si="30"/>
        <v>0</v>
      </c>
      <c r="CN7" s="19">
        <f t="shared" si="30"/>
        <v>0</v>
      </c>
      <c r="CO7" s="19">
        <f>+IF(CP5&gt;0,CO6/CP5,0)</f>
        <v>1.6296296296296295</v>
      </c>
      <c r="CP7" s="19">
        <f t="shared" si="30"/>
        <v>0</v>
      </c>
      <c r="CQ7" s="19">
        <f t="shared" si="30"/>
        <v>0</v>
      </c>
      <c r="CR7" s="19">
        <f t="shared" si="30"/>
        <v>0</v>
      </c>
      <c r="CS7" s="19">
        <f t="shared" si="30"/>
        <v>3.7777777777777777</v>
      </c>
      <c r="CT7" s="19">
        <f t="shared" si="30"/>
        <v>0</v>
      </c>
      <c r="CU7" s="19">
        <f t="shared" si="30"/>
        <v>0</v>
      </c>
      <c r="CV7" s="19">
        <f>+IF(CW5&gt;0,CV6/CW5,0)</f>
        <v>1.005578559926386</v>
      </c>
      <c r="CW7" s="19">
        <f t="shared" si="30"/>
        <v>0</v>
      </c>
      <c r="CX7" s="19">
        <f t="shared" si="30"/>
        <v>0</v>
      </c>
      <c r="CY7" s="19">
        <f t="shared" si="30"/>
        <v>0</v>
      </c>
      <c r="CZ7" s="19">
        <f t="shared" si="30"/>
        <v>0</v>
      </c>
      <c r="DA7" s="19">
        <f t="shared" si="30"/>
        <v>0</v>
      </c>
      <c r="DB7" s="19">
        <f t="shared" si="30"/>
        <v>0</v>
      </c>
      <c r="DC7" s="19">
        <f t="shared" si="30"/>
        <v>0</v>
      </c>
      <c r="DD7" s="19">
        <f t="shared" si="30"/>
        <v>0</v>
      </c>
      <c r="DE7" s="19">
        <f t="shared" si="30"/>
        <v>0</v>
      </c>
      <c r="DF7" s="19">
        <f t="shared" si="30"/>
        <v>0</v>
      </c>
      <c r="DG7" s="19">
        <f t="shared" si="30"/>
        <v>0</v>
      </c>
      <c r="DH7" s="19">
        <f t="shared" si="30"/>
        <v>0</v>
      </c>
      <c r="DI7" s="19">
        <f t="shared" si="30"/>
        <v>1.9631469979296066</v>
      </c>
      <c r="DJ7" s="19">
        <f t="shared" si="30"/>
        <v>0</v>
      </c>
      <c r="DK7" s="19">
        <f t="shared" si="30"/>
        <v>0.64630779848171149</v>
      </c>
      <c r="DL7" s="19">
        <f t="shared" si="30"/>
        <v>0</v>
      </c>
      <c r="DM7" s="19">
        <f t="shared" si="30"/>
        <v>0</v>
      </c>
      <c r="DN7" s="19">
        <f t="shared" si="30"/>
        <v>0</v>
      </c>
      <c r="DO7" s="19">
        <f t="shared" si="30"/>
        <v>0.91821946169772262</v>
      </c>
      <c r="DP7" s="19">
        <f t="shared" si="30"/>
        <v>0</v>
      </c>
      <c r="DQ7" s="19">
        <f>+IF(DR5&gt;0,DQ6/DR5,0)</f>
        <v>0</v>
      </c>
      <c r="DR7" s="19">
        <f t="shared" si="30"/>
        <v>0</v>
      </c>
      <c r="DS7" s="19">
        <f t="shared" si="30"/>
        <v>0</v>
      </c>
      <c r="DT7" s="19">
        <f t="shared" si="30"/>
        <v>0</v>
      </c>
      <c r="DU7" s="19">
        <f t="shared" si="30"/>
        <v>0.84011962272831842</v>
      </c>
      <c r="DV7" s="19">
        <f t="shared" si="30"/>
        <v>0</v>
      </c>
      <c r="DW7" s="19">
        <f t="shared" si="30"/>
        <v>0</v>
      </c>
      <c r="DX7" s="19">
        <f t="shared" si="30"/>
        <v>0</v>
      </c>
      <c r="DY7" s="19">
        <f t="shared" si="30"/>
        <v>0</v>
      </c>
      <c r="DZ7" s="19">
        <f t="shared" si="30"/>
        <v>0</v>
      </c>
      <c r="EA7" s="19">
        <f t="shared" si="30"/>
        <v>0</v>
      </c>
      <c r="EB7" s="19">
        <f t="shared" si="30"/>
        <v>0.9219001610305958</v>
      </c>
      <c r="EC7" s="19">
        <f t="shared" si="30"/>
        <v>0</v>
      </c>
      <c r="ED7" s="19">
        <f t="shared" ref="ED7:GO7" si="31">+IF(EE5&gt;0,ED6/EE5,0)</f>
        <v>0</v>
      </c>
      <c r="EE7" s="19">
        <f t="shared" si="31"/>
        <v>0</v>
      </c>
      <c r="EF7" s="19">
        <f t="shared" si="31"/>
        <v>0</v>
      </c>
      <c r="EG7" s="19">
        <f t="shared" si="31"/>
        <v>0</v>
      </c>
      <c r="EH7" s="19">
        <f t="shared" si="31"/>
        <v>0</v>
      </c>
      <c r="EI7" s="19">
        <f t="shared" si="31"/>
        <v>0</v>
      </c>
      <c r="EJ7" s="19">
        <f t="shared" si="31"/>
        <v>0</v>
      </c>
      <c r="EK7" s="19">
        <f t="shared" si="31"/>
        <v>0</v>
      </c>
      <c r="EL7" s="19">
        <f t="shared" si="31"/>
        <v>0</v>
      </c>
      <c r="EM7" s="19">
        <f t="shared" si="31"/>
        <v>1.2324016563146998</v>
      </c>
      <c r="EN7" s="19">
        <f t="shared" si="31"/>
        <v>0</v>
      </c>
      <c r="EO7" s="19">
        <f t="shared" si="31"/>
        <v>1.5351966873706004</v>
      </c>
      <c r="EP7" s="19">
        <f t="shared" si="31"/>
        <v>0</v>
      </c>
      <c r="EQ7" s="19">
        <f t="shared" si="31"/>
        <v>1.8267080745341615</v>
      </c>
      <c r="ER7" s="19">
        <f t="shared" si="31"/>
        <v>0</v>
      </c>
      <c r="ES7" s="19">
        <f t="shared" si="31"/>
        <v>0</v>
      </c>
      <c r="ET7" s="19">
        <f t="shared" si="31"/>
        <v>0</v>
      </c>
      <c r="EU7" s="19">
        <f t="shared" si="31"/>
        <v>0</v>
      </c>
      <c r="EV7" s="19">
        <f t="shared" si="31"/>
        <v>0</v>
      </c>
      <c r="EW7" s="19">
        <f t="shared" si="31"/>
        <v>1.0683038110574343</v>
      </c>
      <c r="EX7" s="19">
        <f t="shared" si="31"/>
        <v>0</v>
      </c>
      <c r="EY7" s="19">
        <f t="shared" si="31"/>
        <v>0</v>
      </c>
      <c r="EZ7" s="19">
        <f t="shared" si="31"/>
        <v>0</v>
      </c>
      <c r="FA7" s="19">
        <f t="shared" si="31"/>
        <v>0</v>
      </c>
      <c r="FB7" s="19">
        <f t="shared" si="31"/>
        <v>0</v>
      </c>
      <c r="FC7" s="19">
        <f t="shared" si="31"/>
        <v>0</v>
      </c>
      <c r="FD7" s="19">
        <f t="shared" si="31"/>
        <v>0</v>
      </c>
      <c r="FE7" s="19">
        <f t="shared" si="31"/>
        <v>1.3037343761981444</v>
      </c>
      <c r="FF7" s="19">
        <f t="shared" si="31"/>
        <v>0</v>
      </c>
      <c r="FG7" s="19">
        <f t="shared" si="31"/>
        <v>0</v>
      </c>
      <c r="FH7" s="19">
        <f t="shared" si="31"/>
        <v>0</v>
      </c>
      <c r="FI7" s="19">
        <f t="shared" si="31"/>
        <v>0</v>
      </c>
      <c r="FJ7" s="19">
        <f t="shared" si="31"/>
        <v>0</v>
      </c>
      <c r="FK7" s="19">
        <f t="shared" si="31"/>
        <v>0</v>
      </c>
      <c r="FL7" s="19">
        <f t="shared" si="31"/>
        <v>0</v>
      </c>
      <c r="FM7" s="19">
        <f t="shared" si="31"/>
        <v>0</v>
      </c>
      <c r="FN7" s="19">
        <f t="shared" si="31"/>
        <v>0</v>
      </c>
      <c r="FO7" s="19">
        <f t="shared" si="31"/>
        <v>0</v>
      </c>
      <c r="FP7" s="19">
        <f t="shared" si="31"/>
        <v>0</v>
      </c>
      <c r="FQ7" s="19">
        <f t="shared" si="31"/>
        <v>0</v>
      </c>
      <c r="FR7" s="19">
        <f t="shared" si="31"/>
        <v>1.0590292155509546</v>
      </c>
      <c r="FS7" s="19">
        <f t="shared" si="31"/>
        <v>0</v>
      </c>
      <c r="FT7" s="19">
        <f t="shared" si="31"/>
        <v>0</v>
      </c>
      <c r="FU7" s="19">
        <f t="shared" si="31"/>
        <v>0</v>
      </c>
      <c r="FV7" s="19">
        <f t="shared" si="31"/>
        <v>0</v>
      </c>
      <c r="FW7" s="19">
        <f t="shared" si="31"/>
        <v>0</v>
      </c>
      <c r="FX7" s="19">
        <f t="shared" si="31"/>
        <v>0</v>
      </c>
      <c r="FY7" s="19">
        <f t="shared" si="31"/>
        <v>0</v>
      </c>
      <c r="FZ7" s="19">
        <f t="shared" si="31"/>
        <v>0</v>
      </c>
      <c r="GA7" s="19">
        <f t="shared" si="31"/>
        <v>0</v>
      </c>
      <c r="GB7" s="19">
        <f t="shared" si="31"/>
        <v>0</v>
      </c>
      <c r="GC7" s="19">
        <f t="shared" si="31"/>
        <v>0</v>
      </c>
      <c r="GD7" s="19">
        <f t="shared" si="31"/>
        <v>0</v>
      </c>
      <c r="GE7" s="19">
        <f t="shared" si="31"/>
        <v>0</v>
      </c>
      <c r="GF7" s="19">
        <f t="shared" si="31"/>
        <v>0.91143317230273757</v>
      </c>
      <c r="GG7" s="19">
        <f t="shared" si="31"/>
        <v>0</v>
      </c>
      <c r="GH7" s="19">
        <f t="shared" si="31"/>
        <v>0</v>
      </c>
      <c r="GI7" s="19">
        <f t="shared" si="31"/>
        <v>0</v>
      </c>
      <c r="GJ7" s="19">
        <f t="shared" si="31"/>
        <v>0</v>
      </c>
      <c r="GK7" s="19">
        <f t="shared" si="31"/>
        <v>0</v>
      </c>
      <c r="GL7" s="19">
        <f t="shared" si="31"/>
        <v>0</v>
      </c>
      <c r="GM7" s="19">
        <f t="shared" si="31"/>
        <v>0</v>
      </c>
      <c r="GN7" s="19">
        <f t="shared" si="31"/>
        <v>0</v>
      </c>
      <c r="GO7" s="19">
        <f t="shared" si="31"/>
        <v>0</v>
      </c>
      <c r="GP7" s="19">
        <f t="shared" ref="GP7:HU7" si="32">+IF(GQ5&gt;0,GP6/GQ5,0)</f>
        <v>0</v>
      </c>
      <c r="GQ7" s="19">
        <f t="shared" si="32"/>
        <v>0</v>
      </c>
      <c r="GR7" s="19">
        <f t="shared" si="32"/>
        <v>0</v>
      </c>
      <c r="GS7" s="19">
        <f t="shared" si="32"/>
        <v>0</v>
      </c>
      <c r="GT7" s="19">
        <f t="shared" si="32"/>
        <v>0</v>
      </c>
      <c r="GU7" s="19">
        <f t="shared" si="32"/>
        <v>0</v>
      </c>
      <c r="GV7" s="19">
        <f t="shared" si="32"/>
        <v>0</v>
      </c>
      <c r="GW7" s="19">
        <f t="shared" si="32"/>
        <v>0</v>
      </c>
      <c r="GX7" s="19">
        <f t="shared" si="32"/>
        <v>1.2603093411277555</v>
      </c>
      <c r="GY7" s="19">
        <f t="shared" si="32"/>
        <v>0</v>
      </c>
      <c r="GZ7" s="19">
        <f t="shared" si="32"/>
        <v>0</v>
      </c>
      <c r="HA7" s="19">
        <f t="shared" si="32"/>
        <v>0</v>
      </c>
      <c r="HB7" s="19">
        <f t="shared" si="32"/>
        <v>0</v>
      </c>
      <c r="HC7" s="19">
        <f t="shared" si="32"/>
        <v>0</v>
      </c>
      <c r="HD7" s="19">
        <f t="shared" si="32"/>
        <v>0</v>
      </c>
      <c r="HE7" s="19">
        <f t="shared" si="32"/>
        <v>0</v>
      </c>
      <c r="HF7" s="19">
        <f t="shared" si="32"/>
        <v>0</v>
      </c>
      <c r="HG7" s="19">
        <f t="shared" si="32"/>
        <v>0</v>
      </c>
      <c r="HH7" s="19">
        <f t="shared" si="32"/>
        <v>0</v>
      </c>
      <c r="HI7" s="19">
        <f t="shared" si="32"/>
        <v>0</v>
      </c>
      <c r="HJ7" s="19">
        <f t="shared" si="32"/>
        <v>1.3051948051948052</v>
      </c>
      <c r="HK7" s="19">
        <f t="shared" si="32"/>
        <v>0</v>
      </c>
      <c r="HL7" s="19">
        <f t="shared" si="32"/>
        <v>0</v>
      </c>
      <c r="HM7" s="19">
        <f t="shared" si="32"/>
        <v>0</v>
      </c>
      <c r="HN7" s="19">
        <f t="shared" si="32"/>
        <v>0</v>
      </c>
      <c r="HO7" s="19">
        <f t="shared" si="32"/>
        <v>0</v>
      </c>
      <c r="HP7" s="19">
        <f t="shared" si="32"/>
        <v>0</v>
      </c>
      <c r="HQ7" s="19">
        <f t="shared" si="32"/>
        <v>0</v>
      </c>
      <c r="HR7" s="19">
        <f t="shared" si="32"/>
        <v>0</v>
      </c>
      <c r="HS7" s="19">
        <f t="shared" si="32"/>
        <v>0</v>
      </c>
      <c r="HT7" s="19">
        <f t="shared" si="32"/>
        <v>0</v>
      </c>
      <c r="HU7" s="19">
        <f t="shared" si="32"/>
        <v>0</v>
      </c>
      <c r="HV7" s="121">
        <v>0</v>
      </c>
      <c r="HW7" s="121">
        <v>0</v>
      </c>
      <c r="HX7" s="121">
        <v>1.0867667356797792</v>
      </c>
      <c r="HY7" s="121">
        <v>0</v>
      </c>
      <c r="HZ7" s="121">
        <v>0</v>
      </c>
      <c r="IA7" s="121">
        <v>0</v>
      </c>
      <c r="IB7" s="121">
        <v>0</v>
      </c>
      <c r="IC7" s="121">
        <v>0</v>
      </c>
      <c r="ID7" s="121">
        <v>0</v>
      </c>
      <c r="IE7" s="121">
        <v>0</v>
      </c>
      <c r="IF7" s="121">
        <v>0</v>
      </c>
      <c r="IG7" s="177">
        <f t="shared" ref="IG7:JM7" si="33">+IF(IH5&gt;0,IG6/IH5,0)</f>
        <v>0</v>
      </c>
      <c r="IH7" s="177">
        <f t="shared" si="33"/>
        <v>0</v>
      </c>
      <c r="II7" s="177">
        <f t="shared" si="33"/>
        <v>0</v>
      </c>
      <c r="IJ7" s="177">
        <f t="shared" si="33"/>
        <v>0</v>
      </c>
      <c r="IK7" s="177">
        <f t="shared" si="33"/>
        <v>1.1111111111111112</v>
      </c>
      <c r="IL7" s="177">
        <f t="shared" si="33"/>
        <v>0</v>
      </c>
      <c r="IM7" s="177">
        <f t="shared" si="33"/>
        <v>0</v>
      </c>
      <c r="IN7" s="177">
        <f t="shared" si="33"/>
        <v>0</v>
      </c>
      <c r="IO7" s="177">
        <f t="shared" si="33"/>
        <v>0</v>
      </c>
      <c r="IP7" s="177">
        <f t="shared" si="33"/>
        <v>0</v>
      </c>
      <c r="IQ7" s="177">
        <f t="shared" si="33"/>
        <v>0</v>
      </c>
      <c r="IR7" s="177">
        <f t="shared" si="33"/>
        <v>0</v>
      </c>
      <c r="IS7" s="177">
        <f t="shared" si="33"/>
        <v>1.0138888888888888</v>
      </c>
      <c r="IT7" s="177">
        <f t="shared" si="33"/>
        <v>0</v>
      </c>
      <c r="IU7" s="177">
        <f t="shared" si="33"/>
        <v>0</v>
      </c>
      <c r="IV7" s="177">
        <f t="shared" si="33"/>
        <v>0</v>
      </c>
      <c r="IW7" s="177">
        <f t="shared" si="33"/>
        <v>0</v>
      </c>
      <c r="IX7" s="177">
        <f t="shared" si="33"/>
        <v>0</v>
      </c>
      <c r="IY7" s="177">
        <f t="shared" si="33"/>
        <v>0.88888888888888884</v>
      </c>
      <c r="IZ7" s="177">
        <f t="shared" si="33"/>
        <v>0</v>
      </c>
      <c r="JA7" s="177">
        <f t="shared" si="33"/>
        <v>0</v>
      </c>
      <c r="JB7" s="177">
        <f t="shared" si="33"/>
        <v>0</v>
      </c>
      <c r="JC7" s="177">
        <f t="shared" si="33"/>
        <v>0</v>
      </c>
      <c r="JD7" s="177">
        <f t="shared" si="33"/>
        <v>0</v>
      </c>
      <c r="JE7" s="177">
        <f t="shared" si="33"/>
        <v>0</v>
      </c>
      <c r="JF7" s="177">
        <f t="shared" si="33"/>
        <v>0</v>
      </c>
      <c r="JG7" s="177">
        <f t="shared" si="33"/>
        <v>0</v>
      </c>
      <c r="JH7" s="177">
        <f t="shared" si="33"/>
        <v>0</v>
      </c>
      <c r="JI7" s="177">
        <f t="shared" si="33"/>
        <v>0</v>
      </c>
      <c r="JJ7" s="177">
        <f>+IF(JK5&gt;0,JJ6/JK5,0)</f>
        <v>0</v>
      </c>
      <c r="JK7" s="177">
        <f>+IF(JL5&gt;0,JK6/JL5,0)</f>
        <v>0</v>
      </c>
      <c r="JL7" s="177">
        <f t="shared" si="33"/>
        <v>0</v>
      </c>
      <c r="JM7" s="177">
        <f t="shared" si="33"/>
        <v>0</v>
      </c>
      <c r="JN7" s="177">
        <f>+IF(JO5&gt;0,JN6/JO5,0)</f>
        <v>-0.5</v>
      </c>
      <c r="JO7" s="121">
        <f t="shared" ref="JO7:LM7" si="34">+IF(JP5&gt;0,JO6/JP5,0)</f>
        <v>0</v>
      </c>
      <c r="JP7" s="121">
        <f t="shared" si="34"/>
        <v>0</v>
      </c>
      <c r="JQ7" s="121">
        <f t="shared" si="34"/>
        <v>0</v>
      </c>
      <c r="JR7" s="121">
        <f t="shared" si="34"/>
        <v>0</v>
      </c>
      <c r="JS7" s="121">
        <f t="shared" si="34"/>
        <v>0</v>
      </c>
      <c r="JT7" s="121">
        <f t="shared" si="34"/>
        <v>0</v>
      </c>
      <c r="JU7" s="121">
        <f t="shared" si="34"/>
        <v>0</v>
      </c>
      <c r="JV7" s="121">
        <f t="shared" si="34"/>
        <v>0</v>
      </c>
      <c r="JW7" s="121">
        <f t="shared" si="34"/>
        <v>0</v>
      </c>
      <c r="JX7" s="121">
        <f t="shared" si="34"/>
        <v>0</v>
      </c>
      <c r="JY7" s="121">
        <f t="shared" si="34"/>
        <v>0</v>
      </c>
      <c r="JZ7" s="121">
        <f t="shared" si="34"/>
        <v>0</v>
      </c>
      <c r="KA7" s="121">
        <f t="shared" si="34"/>
        <v>0</v>
      </c>
      <c r="KB7" s="121">
        <f t="shared" si="34"/>
        <v>0</v>
      </c>
      <c r="KC7" s="121">
        <f t="shared" si="34"/>
        <v>-2.5714285714285716</v>
      </c>
      <c r="KD7" s="121">
        <f t="shared" si="34"/>
        <v>0</v>
      </c>
      <c r="KE7" s="121">
        <f t="shared" si="34"/>
        <v>0</v>
      </c>
      <c r="KF7" s="121">
        <f t="shared" si="34"/>
        <v>0</v>
      </c>
      <c r="KG7" s="121">
        <f t="shared" si="34"/>
        <v>0</v>
      </c>
      <c r="KH7" s="121">
        <f t="shared" si="34"/>
        <v>0</v>
      </c>
      <c r="KI7" s="121">
        <f t="shared" si="34"/>
        <v>0</v>
      </c>
      <c r="KJ7" s="121">
        <f t="shared" si="34"/>
        <v>0</v>
      </c>
      <c r="KK7" s="121">
        <f t="shared" si="34"/>
        <v>0</v>
      </c>
      <c r="KL7" s="121">
        <f t="shared" si="34"/>
        <v>0</v>
      </c>
      <c r="KM7" s="121">
        <f t="shared" si="34"/>
        <v>0</v>
      </c>
      <c r="KN7" s="121">
        <f t="shared" si="34"/>
        <v>0</v>
      </c>
      <c r="KO7" s="121">
        <f t="shared" si="34"/>
        <v>0</v>
      </c>
      <c r="KP7" s="121">
        <f t="shared" si="34"/>
        <v>0</v>
      </c>
      <c r="KQ7" s="121">
        <f t="shared" si="34"/>
        <v>0</v>
      </c>
      <c r="KR7" s="121">
        <f t="shared" si="34"/>
        <v>0</v>
      </c>
      <c r="KS7" s="121">
        <f t="shared" si="34"/>
        <v>0</v>
      </c>
      <c r="KT7" s="121">
        <f t="shared" si="34"/>
        <v>0</v>
      </c>
      <c r="KU7" s="121">
        <f t="shared" si="34"/>
        <v>0</v>
      </c>
      <c r="KV7" s="121">
        <f t="shared" si="34"/>
        <v>0</v>
      </c>
      <c r="KW7" s="121">
        <f t="shared" si="34"/>
        <v>0</v>
      </c>
      <c r="KX7" s="121">
        <f t="shared" si="34"/>
        <v>0</v>
      </c>
      <c r="KY7" s="121">
        <f t="shared" si="34"/>
        <v>0</v>
      </c>
      <c r="KZ7" s="121">
        <f t="shared" si="34"/>
        <v>0</v>
      </c>
      <c r="LA7" s="121">
        <f t="shared" si="34"/>
        <v>0</v>
      </c>
      <c r="LB7" s="121">
        <f t="shared" si="34"/>
        <v>0</v>
      </c>
      <c r="LC7" s="121">
        <f t="shared" si="34"/>
        <v>0</v>
      </c>
      <c r="LD7" s="121">
        <f t="shared" si="34"/>
        <v>0</v>
      </c>
      <c r="LE7" s="121">
        <f t="shared" si="34"/>
        <v>0</v>
      </c>
      <c r="LF7" s="121">
        <f t="shared" si="34"/>
        <v>0</v>
      </c>
      <c r="LG7" s="121">
        <f t="shared" si="34"/>
        <v>0</v>
      </c>
      <c r="LH7" s="121">
        <f t="shared" si="34"/>
        <v>0</v>
      </c>
      <c r="LI7" s="121">
        <f t="shared" si="34"/>
        <v>0</v>
      </c>
      <c r="LJ7" s="121">
        <f t="shared" si="34"/>
        <v>0</v>
      </c>
      <c r="LK7" s="121">
        <f t="shared" si="34"/>
        <v>0</v>
      </c>
      <c r="LL7" s="121">
        <f t="shared" si="34"/>
        <v>0</v>
      </c>
      <c r="LM7" s="121">
        <f t="shared" si="34"/>
        <v>0</v>
      </c>
      <c r="LN7" s="121">
        <f t="shared" ref="LN7:MK7" si="35">+IF(LO5&gt;0,LN6/LO5,0)</f>
        <v>0</v>
      </c>
      <c r="LO7" s="121">
        <f t="shared" si="35"/>
        <v>0</v>
      </c>
      <c r="LP7" s="121">
        <f t="shared" si="35"/>
        <v>0</v>
      </c>
      <c r="LQ7" s="121">
        <f t="shared" si="35"/>
        <v>0</v>
      </c>
      <c r="LR7" s="121">
        <f t="shared" si="35"/>
        <v>0</v>
      </c>
      <c r="LS7" s="121">
        <f t="shared" si="35"/>
        <v>0</v>
      </c>
      <c r="LT7" s="121">
        <f t="shared" si="35"/>
        <v>0</v>
      </c>
      <c r="LU7" s="121">
        <f t="shared" si="35"/>
        <v>0</v>
      </c>
      <c r="LV7" s="121">
        <f t="shared" si="35"/>
        <v>0</v>
      </c>
      <c r="LW7" s="121">
        <f t="shared" si="35"/>
        <v>0</v>
      </c>
      <c r="LX7" s="121">
        <f t="shared" si="35"/>
        <v>0</v>
      </c>
      <c r="LY7" s="121">
        <f t="shared" si="35"/>
        <v>0</v>
      </c>
      <c r="LZ7" s="121">
        <f t="shared" si="35"/>
        <v>0</v>
      </c>
      <c r="MA7" s="121">
        <f t="shared" si="35"/>
        <v>0</v>
      </c>
      <c r="MB7" s="121">
        <f t="shared" si="35"/>
        <v>0</v>
      </c>
      <c r="MC7" s="121">
        <f t="shared" si="35"/>
        <v>0</v>
      </c>
      <c r="MD7" s="121">
        <f t="shared" si="35"/>
        <v>0</v>
      </c>
      <c r="ME7" s="121">
        <f t="shared" si="35"/>
        <v>0</v>
      </c>
      <c r="MF7" s="121">
        <f t="shared" si="35"/>
        <v>0</v>
      </c>
      <c r="MG7" s="121">
        <f t="shared" si="35"/>
        <v>0</v>
      </c>
      <c r="MH7" s="121">
        <f t="shared" si="35"/>
        <v>0</v>
      </c>
      <c r="MI7" s="121">
        <f t="shared" si="35"/>
        <v>0</v>
      </c>
      <c r="MJ7" s="121">
        <f t="shared" si="35"/>
        <v>0</v>
      </c>
      <c r="MK7" s="121">
        <f t="shared" si="35"/>
        <v>0</v>
      </c>
      <c r="ML7" s="121" t="e">
        <f>+IF(#REF!&gt;0,ML6/#REF!,0)</f>
        <v>#REF!</v>
      </c>
    </row>
    <row r="8" spans="1:350" s="17" customFormat="1" ht="15">
      <c r="A8" s="221"/>
      <c r="B8" s="223"/>
      <c r="C8" s="12"/>
      <c r="D8" s="18" t="s">
        <v>84</v>
      </c>
      <c r="E8" s="13"/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>
        <v>1</v>
      </c>
      <c r="AH8" s="20">
        <v>1</v>
      </c>
      <c r="AI8" s="20">
        <v>1</v>
      </c>
      <c r="AJ8" s="20">
        <v>1</v>
      </c>
      <c r="AK8" s="20">
        <v>1</v>
      </c>
      <c r="AL8" s="20">
        <v>1</v>
      </c>
      <c r="AM8" s="20">
        <v>1</v>
      </c>
      <c r="AN8" s="20">
        <v>1</v>
      </c>
      <c r="AO8" s="20">
        <v>1</v>
      </c>
      <c r="AP8" s="20">
        <v>1</v>
      </c>
      <c r="AQ8" s="20">
        <v>1</v>
      </c>
      <c r="AR8" s="20">
        <v>1</v>
      </c>
      <c r="AS8" s="20">
        <v>1</v>
      </c>
      <c r="AT8" s="20">
        <v>1</v>
      </c>
      <c r="AU8" s="20">
        <v>1</v>
      </c>
      <c r="AV8" s="20">
        <v>1</v>
      </c>
      <c r="AW8" s="20">
        <v>1</v>
      </c>
      <c r="AX8" s="20">
        <v>1</v>
      </c>
      <c r="AY8" s="20">
        <v>1</v>
      </c>
      <c r="AZ8" s="20">
        <v>1</v>
      </c>
      <c r="BA8" s="20">
        <v>1</v>
      </c>
      <c r="BB8" s="20">
        <v>1</v>
      </c>
      <c r="BC8" s="20">
        <v>1</v>
      </c>
      <c r="BD8" s="20">
        <v>1</v>
      </c>
      <c r="BE8" s="20">
        <v>1</v>
      </c>
      <c r="BF8" s="20">
        <v>1</v>
      </c>
      <c r="BG8" s="20">
        <v>1</v>
      </c>
      <c r="BH8" s="20">
        <v>1</v>
      </c>
      <c r="BI8" s="20">
        <v>1</v>
      </c>
      <c r="BJ8" s="20">
        <v>1</v>
      </c>
      <c r="BK8" s="20">
        <v>1</v>
      </c>
      <c r="BL8" s="20">
        <v>1</v>
      </c>
      <c r="BM8" s="20">
        <v>1</v>
      </c>
      <c r="BN8" s="20">
        <v>1</v>
      </c>
      <c r="BO8" s="20">
        <v>1</v>
      </c>
      <c r="BP8" s="20">
        <v>1</v>
      </c>
      <c r="BQ8" s="20">
        <v>1</v>
      </c>
      <c r="BR8" s="20">
        <v>1</v>
      </c>
      <c r="BS8" s="20">
        <v>1</v>
      </c>
      <c r="BT8" s="20">
        <v>1</v>
      </c>
      <c r="BU8" s="20">
        <v>1</v>
      </c>
      <c r="BV8" s="20">
        <v>1</v>
      </c>
      <c r="BW8" s="20">
        <v>1</v>
      </c>
      <c r="BX8" s="20">
        <v>1</v>
      </c>
      <c r="BY8" s="20">
        <v>1</v>
      </c>
      <c r="BZ8" s="20">
        <v>1</v>
      </c>
      <c r="CA8" s="20">
        <v>1</v>
      </c>
      <c r="CB8" s="20">
        <v>1</v>
      </c>
      <c r="CC8" s="20">
        <v>1</v>
      </c>
      <c r="CD8" s="20">
        <v>1</v>
      </c>
      <c r="CE8" s="20">
        <v>1</v>
      </c>
      <c r="CF8" s="20">
        <v>1</v>
      </c>
      <c r="CG8" s="20">
        <v>1</v>
      </c>
      <c r="CH8" s="20">
        <v>1</v>
      </c>
      <c r="CI8" s="20">
        <v>1</v>
      </c>
      <c r="CJ8" s="20">
        <v>1</v>
      </c>
      <c r="CK8" s="20">
        <v>1</v>
      </c>
      <c r="CL8" s="20">
        <v>1</v>
      </c>
      <c r="CM8" s="20">
        <v>1</v>
      </c>
      <c r="CN8" s="20">
        <v>1</v>
      </c>
      <c r="CO8" s="20">
        <v>1</v>
      </c>
      <c r="CP8" s="20">
        <v>1</v>
      </c>
      <c r="CQ8" s="20">
        <v>1</v>
      </c>
      <c r="CR8" s="20">
        <v>1</v>
      </c>
      <c r="CS8" s="20">
        <v>1</v>
      </c>
      <c r="CT8" s="20">
        <v>1</v>
      </c>
      <c r="CU8" s="20">
        <v>1</v>
      </c>
      <c r="CV8" s="20">
        <v>1</v>
      </c>
      <c r="CW8" s="20">
        <v>1</v>
      </c>
      <c r="CX8" s="20">
        <v>1</v>
      </c>
      <c r="CY8" s="20">
        <v>1</v>
      </c>
      <c r="CZ8" s="20">
        <v>1</v>
      </c>
      <c r="DA8" s="20">
        <v>1</v>
      </c>
      <c r="DB8" s="20">
        <v>1</v>
      </c>
      <c r="DC8" s="20">
        <v>1</v>
      </c>
      <c r="DD8" s="20">
        <v>1</v>
      </c>
      <c r="DE8" s="20">
        <v>1</v>
      </c>
      <c r="DF8" s="20">
        <v>1</v>
      </c>
      <c r="DG8" s="20">
        <v>1</v>
      </c>
      <c r="DH8" s="20">
        <v>1</v>
      </c>
      <c r="DI8" s="20">
        <v>1</v>
      </c>
      <c r="DJ8" s="20">
        <v>1</v>
      </c>
      <c r="DK8" s="20">
        <v>1</v>
      </c>
      <c r="DL8" s="20">
        <v>1</v>
      </c>
      <c r="DM8" s="20">
        <v>1</v>
      </c>
      <c r="DN8" s="20">
        <v>1</v>
      </c>
      <c r="DO8" s="20">
        <v>1</v>
      </c>
      <c r="DP8" s="20">
        <v>1</v>
      </c>
      <c r="DQ8" s="20">
        <v>1</v>
      </c>
      <c r="DR8" s="20">
        <v>1</v>
      </c>
      <c r="DS8" s="20">
        <v>1</v>
      </c>
      <c r="DT8" s="20">
        <v>1</v>
      </c>
      <c r="DU8" s="20">
        <v>1</v>
      </c>
      <c r="DV8" s="20">
        <v>1</v>
      </c>
      <c r="DW8" s="20">
        <v>1</v>
      </c>
      <c r="DX8" s="20">
        <v>1</v>
      </c>
      <c r="DY8" s="20">
        <v>1</v>
      </c>
      <c r="DZ8" s="20">
        <v>1</v>
      </c>
      <c r="EA8" s="20">
        <v>1</v>
      </c>
      <c r="EB8" s="20">
        <v>1</v>
      </c>
      <c r="EC8" s="20">
        <v>1</v>
      </c>
      <c r="ED8" s="20">
        <v>1</v>
      </c>
      <c r="EE8" s="20">
        <v>1</v>
      </c>
      <c r="EF8" s="20">
        <v>1</v>
      </c>
      <c r="EG8" s="20">
        <v>1</v>
      </c>
      <c r="EH8" s="20">
        <v>1</v>
      </c>
      <c r="EI8" s="20">
        <v>1</v>
      </c>
      <c r="EJ8" s="20">
        <v>1</v>
      </c>
      <c r="EK8" s="20">
        <v>1</v>
      </c>
      <c r="EL8" s="20">
        <v>1</v>
      </c>
      <c r="EM8" s="20">
        <v>1</v>
      </c>
      <c r="EN8" s="20">
        <v>1</v>
      </c>
      <c r="EO8" s="20">
        <v>1</v>
      </c>
      <c r="EP8" s="20">
        <v>1</v>
      </c>
      <c r="EQ8" s="20">
        <v>1</v>
      </c>
      <c r="ER8" s="20">
        <v>1</v>
      </c>
      <c r="ES8" s="20">
        <v>1</v>
      </c>
      <c r="ET8" s="20">
        <v>1</v>
      </c>
      <c r="EU8" s="20">
        <v>1</v>
      </c>
      <c r="EV8" s="20">
        <v>1</v>
      </c>
      <c r="EW8" s="20">
        <v>1</v>
      </c>
      <c r="EX8" s="20">
        <v>1</v>
      </c>
      <c r="EY8" s="20">
        <v>1</v>
      </c>
      <c r="EZ8" s="20">
        <v>1</v>
      </c>
      <c r="FA8" s="20">
        <v>1</v>
      </c>
      <c r="FB8" s="20">
        <v>1</v>
      </c>
      <c r="FC8" s="20">
        <v>1</v>
      </c>
      <c r="FD8" s="20">
        <v>1</v>
      </c>
      <c r="FE8" s="20">
        <v>1</v>
      </c>
      <c r="FF8" s="20">
        <v>1</v>
      </c>
      <c r="FG8" s="20">
        <v>1</v>
      </c>
      <c r="FH8" s="20">
        <v>1</v>
      </c>
      <c r="FI8" s="20">
        <v>1</v>
      </c>
      <c r="FJ8" s="20">
        <v>1</v>
      </c>
      <c r="FK8" s="20">
        <v>1</v>
      </c>
      <c r="FL8" s="20">
        <v>1</v>
      </c>
      <c r="FM8" s="20">
        <v>1</v>
      </c>
      <c r="FN8" s="20">
        <v>1</v>
      </c>
      <c r="FO8" s="20">
        <v>1</v>
      </c>
      <c r="FP8" s="20">
        <v>1</v>
      </c>
      <c r="FQ8" s="20">
        <v>1</v>
      </c>
      <c r="FR8" s="20">
        <v>1</v>
      </c>
      <c r="FS8" s="20">
        <v>1</v>
      </c>
      <c r="FT8" s="20">
        <v>1</v>
      </c>
      <c r="FU8" s="20">
        <v>1</v>
      </c>
      <c r="FV8" s="20">
        <v>1</v>
      </c>
      <c r="FW8" s="20">
        <v>1</v>
      </c>
      <c r="FX8" s="20">
        <v>1</v>
      </c>
      <c r="FY8" s="20">
        <v>1</v>
      </c>
      <c r="FZ8" s="20">
        <v>1</v>
      </c>
      <c r="GA8" s="20">
        <v>1</v>
      </c>
      <c r="GB8" s="20">
        <v>1</v>
      </c>
      <c r="GC8" s="20">
        <v>1</v>
      </c>
      <c r="GD8" s="20">
        <v>1</v>
      </c>
      <c r="GE8" s="20">
        <v>1</v>
      </c>
      <c r="GF8" s="20">
        <v>1</v>
      </c>
      <c r="GG8" s="20">
        <v>1</v>
      </c>
      <c r="GH8" s="20">
        <v>1</v>
      </c>
      <c r="GI8" s="20">
        <v>1</v>
      </c>
      <c r="GJ8" s="20">
        <v>1</v>
      </c>
      <c r="GK8" s="20">
        <v>1</v>
      </c>
      <c r="GL8" s="20">
        <v>1</v>
      </c>
      <c r="GM8" s="20">
        <v>1</v>
      </c>
      <c r="GN8" s="20">
        <v>1</v>
      </c>
      <c r="GO8" s="20">
        <v>1</v>
      </c>
      <c r="GP8" s="20">
        <v>1</v>
      </c>
      <c r="GQ8" s="20">
        <v>1</v>
      </c>
      <c r="GR8" s="20">
        <v>1</v>
      </c>
      <c r="GS8" s="20">
        <v>1</v>
      </c>
      <c r="GT8" s="20">
        <v>1</v>
      </c>
      <c r="GU8" s="20">
        <v>1</v>
      </c>
      <c r="GV8" s="20">
        <v>1</v>
      </c>
      <c r="GW8" s="20">
        <v>1</v>
      </c>
      <c r="GX8" s="20">
        <v>1</v>
      </c>
      <c r="GY8" s="20">
        <v>1</v>
      </c>
      <c r="GZ8" s="20">
        <v>1</v>
      </c>
      <c r="HA8" s="20">
        <v>1</v>
      </c>
      <c r="HB8" s="20">
        <v>1</v>
      </c>
      <c r="HC8" s="20">
        <v>1</v>
      </c>
      <c r="HD8" s="20">
        <v>1</v>
      </c>
      <c r="HE8" s="20">
        <v>1</v>
      </c>
      <c r="HF8" s="20">
        <v>1</v>
      </c>
      <c r="HG8" s="20">
        <v>1</v>
      </c>
      <c r="HH8" s="20">
        <v>1</v>
      </c>
      <c r="HI8" s="20">
        <v>1</v>
      </c>
      <c r="HJ8" s="20">
        <v>1</v>
      </c>
      <c r="HK8" s="20">
        <v>1</v>
      </c>
      <c r="HL8" s="20">
        <v>1</v>
      </c>
      <c r="HM8" s="20">
        <v>1</v>
      </c>
      <c r="HN8" s="20">
        <v>1</v>
      </c>
      <c r="HO8" s="20">
        <v>1</v>
      </c>
      <c r="HP8" s="20">
        <v>1</v>
      </c>
      <c r="HQ8" s="20">
        <v>1</v>
      </c>
      <c r="HR8" s="20">
        <v>1</v>
      </c>
      <c r="HS8" s="20">
        <v>1</v>
      </c>
      <c r="HT8" s="20">
        <v>1</v>
      </c>
      <c r="HU8" s="20">
        <v>1</v>
      </c>
      <c r="HV8" s="20">
        <v>1</v>
      </c>
      <c r="HW8" s="20">
        <v>1</v>
      </c>
      <c r="HX8" s="20">
        <v>1</v>
      </c>
      <c r="HY8" s="20">
        <v>1</v>
      </c>
      <c r="HZ8" s="20">
        <v>1</v>
      </c>
      <c r="IA8" s="20">
        <v>1</v>
      </c>
      <c r="IB8" s="20">
        <v>1</v>
      </c>
      <c r="IC8" s="20">
        <v>1</v>
      </c>
      <c r="ID8" s="20">
        <v>1</v>
      </c>
      <c r="IE8" s="20">
        <v>1</v>
      </c>
      <c r="IF8" s="20">
        <v>1</v>
      </c>
      <c r="IG8" s="20">
        <v>1</v>
      </c>
      <c r="IH8" s="20">
        <v>1</v>
      </c>
      <c r="II8" s="20">
        <v>1</v>
      </c>
      <c r="IJ8" s="20">
        <v>1</v>
      </c>
      <c r="IK8" s="20">
        <v>1</v>
      </c>
      <c r="IL8" s="20">
        <v>1</v>
      </c>
      <c r="IM8" s="20">
        <v>1</v>
      </c>
      <c r="IN8" s="20">
        <v>1</v>
      </c>
      <c r="IO8" s="20">
        <v>1</v>
      </c>
      <c r="IP8" s="20">
        <v>1</v>
      </c>
      <c r="IQ8" s="20">
        <v>1</v>
      </c>
      <c r="IR8" s="20">
        <v>1</v>
      </c>
      <c r="IS8" s="20">
        <v>1</v>
      </c>
      <c r="IT8" s="20">
        <v>1</v>
      </c>
      <c r="IU8" s="20">
        <v>1</v>
      </c>
      <c r="IV8" s="20">
        <v>1</v>
      </c>
      <c r="IW8" s="20">
        <v>1</v>
      </c>
      <c r="IX8" s="20">
        <v>1</v>
      </c>
      <c r="IY8" s="20">
        <v>1</v>
      </c>
      <c r="IZ8" s="20">
        <v>1</v>
      </c>
      <c r="JA8" s="20">
        <v>1</v>
      </c>
      <c r="JB8" s="20">
        <v>1</v>
      </c>
      <c r="JC8" s="20">
        <v>1</v>
      </c>
      <c r="JD8" s="20">
        <v>1</v>
      </c>
      <c r="JE8" s="20">
        <v>1</v>
      </c>
      <c r="JF8" s="20">
        <v>1</v>
      </c>
      <c r="JG8" s="20">
        <v>1</v>
      </c>
      <c r="JH8" s="20">
        <v>1</v>
      </c>
      <c r="JI8" s="20">
        <v>1</v>
      </c>
      <c r="JJ8" s="20">
        <v>1</v>
      </c>
      <c r="JK8" s="20">
        <v>1</v>
      </c>
      <c r="JL8" s="20">
        <v>1</v>
      </c>
      <c r="JM8" s="20">
        <v>1</v>
      </c>
      <c r="JN8" s="20">
        <v>1</v>
      </c>
      <c r="JO8" s="20">
        <v>1</v>
      </c>
      <c r="JP8" s="20">
        <v>1</v>
      </c>
      <c r="JQ8" s="20">
        <v>1</v>
      </c>
      <c r="JR8" s="20">
        <v>1</v>
      </c>
      <c r="JS8" s="20">
        <v>1</v>
      </c>
      <c r="JT8" s="20">
        <v>1</v>
      </c>
      <c r="JU8" s="20">
        <v>1</v>
      </c>
      <c r="JV8" s="20">
        <v>1</v>
      </c>
      <c r="JW8" s="20">
        <v>1</v>
      </c>
      <c r="JX8" s="20">
        <v>1</v>
      </c>
      <c r="JY8" s="20">
        <v>1</v>
      </c>
      <c r="JZ8" s="20">
        <v>1</v>
      </c>
      <c r="KA8" s="20">
        <v>1</v>
      </c>
      <c r="KB8" s="20">
        <v>1</v>
      </c>
      <c r="KC8" s="20">
        <v>1</v>
      </c>
      <c r="KD8" s="20">
        <v>1</v>
      </c>
      <c r="KE8" s="20">
        <v>1</v>
      </c>
      <c r="KF8" s="20">
        <v>1</v>
      </c>
      <c r="KG8" s="20">
        <v>1</v>
      </c>
      <c r="KH8" s="20">
        <v>1</v>
      </c>
      <c r="KI8" s="20">
        <v>1</v>
      </c>
      <c r="KJ8" s="20">
        <v>1</v>
      </c>
      <c r="KK8" s="20">
        <v>1</v>
      </c>
      <c r="KL8" s="20">
        <v>1</v>
      </c>
      <c r="KM8" s="20">
        <v>1</v>
      </c>
      <c r="KN8" s="20">
        <v>1</v>
      </c>
      <c r="KO8" s="20">
        <v>1</v>
      </c>
      <c r="KP8" s="20">
        <v>1</v>
      </c>
      <c r="KQ8" s="20">
        <v>1</v>
      </c>
      <c r="KR8" s="20">
        <v>1</v>
      </c>
      <c r="KS8" s="20">
        <v>1</v>
      </c>
      <c r="KT8" s="20">
        <v>1</v>
      </c>
      <c r="KU8" s="20">
        <v>1</v>
      </c>
      <c r="KV8" s="20">
        <v>1</v>
      </c>
      <c r="KW8" s="20">
        <v>1</v>
      </c>
      <c r="KX8" s="20">
        <v>1</v>
      </c>
      <c r="KY8" s="20">
        <v>1</v>
      </c>
      <c r="KZ8" s="20">
        <v>1</v>
      </c>
      <c r="LA8" s="20">
        <v>1</v>
      </c>
      <c r="LB8" s="20">
        <v>1</v>
      </c>
      <c r="LC8" s="20">
        <v>1</v>
      </c>
      <c r="LD8" s="20">
        <v>1</v>
      </c>
      <c r="LE8" s="20">
        <v>1</v>
      </c>
      <c r="LF8" s="20">
        <v>1</v>
      </c>
      <c r="LG8" s="20">
        <v>1</v>
      </c>
      <c r="LH8" s="20">
        <v>1</v>
      </c>
      <c r="LI8" s="20">
        <v>1</v>
      </c>
      <c r="LJ8" s="20">
        <v>1</v>
      </c>
      <c r="LK8" s="20">
        <v>1</v>
      </c>
      <c r="LL8" s="20">
        <v>1</v>
      </c>
      <c r="LM8" s="20">
        <v>1</v>
      </c>
      <c r="LN8" s="20">
        <v>1</v>
      </c>
      <c r="LO8" s="20">
        <v>1</v>
      </c>
      <c r="LP8" s="20">
        <v>1</v>
      </c>
      <c r="LQ8" s="20">
        <v>1</v>
      </c>
      <c r="LR8" s="20">
        <v>1</v>
      </c>
      <c r="LS8" s="20">
        <v>1</v>
      </c>
      <c r="LT8" s="20">
        <v>1</v>
      </c>
      <c r="LU8" s="20">
        <v>1</v>
      </c>
      <c r="LV8" s="20">
        <v>1</v>
      </c>
      <c r="LW8" s="20">
        <v>1</v>
      </c>
      <c r="LX8" s="20">
        <v>1</v>
      </c>
      <c r="LY8" s="20">
        <v>1</v>
      </c>
      <c r="LZ8" s="20">
        <v>1</v>
      </c>
      <c r="MA8" s="20">
        <v>1</v>
      </c>
      <c r="MB8" s="20">
        <v>1</v>
      </c>
      <c r="MC8" s="20">
        <v>1</v>
      </c>
      <c r="MD8" s="20">
        <v>1</v>
      </c>
      <c r="ME8" s="20">
        <v>1</v>
      </c>
      <c r="MF8" s="20">
        <v>1</v>
      </c>
      <c r="MG8" s="20">
        <v>1</v>
      </c>
      <c r="MH8" s="20">
        <v>1</v>
      </c>
      <c r="MI8" s="20">
        <v>1</v>
      </c>
      <c r="MJ8" s="20">
        <v>1</v>
      </c>
      <c r="MK8" s="20">
        <v>1</v>
      </c>
      <c r="ML8" s="20">
        <v>1</v>
      </c>
    </row>
    <row r="9" spans="1:350" s="17" customFormat="1" ht="15">
      <c r="A9" s="221"/>
      <c r="B9" s="223"/>
      <c r="C9" s="12"/>
      <c r="D9" s="12" t="s">
        <v>85</v>
      </c>
      <c r="E9" s="13"/>
      <c r="F9" s="57">
        <f t="shared" ref="F9:AP9" si="36">+F11+F10</f>
        <v>0</v>
      </c>
      <c r="G9" s="57">
        <f t="shared" si="36"/>
        <v>0</v>
      </c>
      <c r="H9" s="57">
        <f t="shared" si="36"/>
        <v>0</v>
      </c>
      <c r="I9" s="57">
        <f t="shared" si="36"/>
        <v>0</v>
      </c>
      <c r="J9" s="57">
        <f t="shared" si="36"/>
        <v>0</v>
      </c>
      <c r="K9" s="57">
        <f t="shared" si="36"/>
        <v>0</v>
      </c>
      <c r="L9" s="57">
        <f t="shared" si="36"/>
        <v>0</v>
      </c>
      <c r="M9" s="57">
        <f>+M11+M10</f>
        <v>0</v>
      </c>
      <c r="N9" s="57">
        <f t="shared" ref="N9:Q9" si="37">+N11+N10</f>
        <v>0</v>
      </c>
      <c r="O9" s="57">
        <f t="shared" si="37"/>
        <v>0</v>
      </c>
      <c r="P9" s="57">
        <f t="shared" si="37"/>
        <v>0</v>
      </c>
      <c r="Q9" s="57">
        <f t="shared" si="37"/>
        <v>0</v>
      </c>
      <c r="R9" s="57">
        <f>+R11+R10</f>
        <v>0</v>
      </c>
      <c r="S9" s="57">
        <f t="shared" si="36"/>
        <v>0</v>
      </c>
      <c r="T9" s="57">
        <f t="shared" si="36"/>
        <v>0</v>
      </c>
      <c r="U9" s="57">
        <f t="shared" si="36"/>
        <v>0</v>
      </c>
      <c r="V9" s="57">
        <f t="shared" si="36"/>
        <v>0</v>
      </c>
      <c r="W9" s="57">
        <f t="shared" si="36"/>
        <v>0</v>
      </c>
      <c r="X9" s="57">
        <f>+X11+X10</f>
        <v>0</v>
      </c>
      <c r="Y9" s="57">
        <f t="shared" ref="Y9" si="38">+Y11+Y10</f>
        <v>0</v>
      </c>
      <c r="Z9" s="57">
        <f>+Z11+Z10</f>
        <v>0</v>
      </c>
      <c r="AA9" s="57">
        <f t="shared" ref="AA9:AD9" si="39">+AA11+AA10</f>
        <v>0</v>
      </c>
      <c r="AB9" s="57">
        <f t="shared" si="39"/>
        <v>0</v>
      </c>
      <c r="AC9" s="57">
        <f t="shared" si="39"/>
        <v>0</v>
      </c>
      <c r="AD9" s="57">
        <f t="shared" si="39"/>
        <v>0</v>
      </c>
      <c r="AE9" s="57">
        <f>+AE11+AE10</f>
        <v>0</v>
      </c>
      <c r="AF9" s="57">
        <f t="shared" si="36"/>
        <v>0</v>
      </c>
      <c r="AG9" s="57">
        <f t="shared" si="36"/>
        <v>0</v>
      </c>
      <c r="AH9" s="57">
        <f>+AH11+AH10</f>
        <v>0</v>
      </c>
      <c r="AI9" s="57">
        <f t="shared" si="36"/>
        <v>0</v>
      </c>
      <c r="AJ9" s="57">
        <f t="shared" si="36"/>
        <v>0</v>
      </c>
      <c r="AK9" s="57">
        <f t="shared" si="36"/>
        <v>0</v>
      </c>
      <c r="AL9" s="57">
        <f t="shared" si="36"/>
        <v>0</v>
      </c>
      <c r="AM9" s="57">
        <f t="shared" si="36"/>
        <v>0</v>
      </c>
      <c r="AN9" s="57">
        <f t="shared" si="36"/>
        <v>0</v>
      </c>
      <c r="AO9" s="57">
        <f t="shared" si="36"/>
        <v>0</v>
      </c>
      <c r="AP9" s="57">
        <f t="shared" si="36"/>
        <v>0</v>
      </c>
      <c r="AQ9" s="57">
        <f>+AQ11+AQ10</f>
        <v>0</v>
      </c>
      <c r="AR9" s="57">
        <f t="shared" ref="AR9:CF9" si="40">+AR11+AR10</f>
        <v>0</v>
      </c>
      <c r="AS9" s="57">
        <f t="shared" si="40"/>
        <v>0</v>
      </c>
      <c r="AT9" s="57">
        <f t="shared" si="40"/>
        <v>0</v>
      </c>
      <c r="AU9" s="57">
        <f>+AU11+AU10</f>
        <v>0</v>
      </c>
      <c r="AV9" s="57">
        <f t="shared" si="40"/>
        <v>0</v>
      </c>
      <c r="AW9" s="57">
        <f t="shared" si="40"/>
        <v>0</v>
      </c>
      <c r="AX9" s="57">
        <f t="shared" si="40"/>
        <v>7330</v>
      </c>
      <c r="AY9" s="57">
        <f t="shared" si="40"/>
        <v>7809</v>
      </c>
      <c r="AZ9" s="57">
        <f t="shared" si="40"/>
        <v>9163</v>
      </c>
      <c r="BA9" s="57">
        <f t="shared" si="40"/>
        <v>9163</v>
      </c>
      <c r="BB9" s="57">
        <f t="shared" si="40"/>
        <v>0</v>
      </c>
      <c r="BC9" s="57">
        <f t="shared" si="40"/>
        <v>10813</v>
      </c>
      <c r="BD9" s="57">
        <f>+BD11+BD10</f>
        <v>10813</v>
      </c>
      <c r="BE9" s="57">
        <f t="shared" si="40"/>
        <v>10813</v>
      </c>
      <c r="BF9" s="57">
        <f t="shared" si="40"/>
        <v>10813</v>
      </c>
      <c r="BG9" s="57">
        <f t="shared" si="40"/>
        <v>10813</v>
      </c>
      <c r="BH9" s="57">
        <f t="shared" si="40"/>
        <v>10813</v>
      </c>
      <c r="BI9" s="57">
        <f t="shared" si="40"/>
        <v>0</v>
      </c>
      <c r="BJ9" s="57">
        <f t="shared" si="40"/>
        <v>10813</v>
      </c>
      <c r="BK9" s="57">
        <f t="shared" si="40"/>
        <v>10813</v>
      </c>
      <c r="BL9" s="57">
        <f t="shared" si="40"/>
        <v>10813</v>
      </c>
      <c r="BM9" s="57">
        <f t="shared" si="40"/>
        <v>10813</v>
      </c>
      <c r="BN9" s="57">
        <f t="shared" si="40"/>
        <v>10813</v>
      </c>
      <c r="BO9" s="57">
        <f t="shared" si="40"/>
        <v>10813</v>
      </c>
      <c r="BP9" s="57">
        <f t="shared" si="40"/>
        <v>0</v>
      </c>
      <c r="BQ9" s="57">
        <f t="shared" si="40"/>
        <v>10813</v>
      </c>
      <c r="BR9" s="57">
        <f t="shared" si="40"/>
        <v>10813</v>
      </c>
      <c r="BS9" s="57">
        <f t="shared" si="40"/>
        <v>10813</v>
      </c>
      <c r="BT9" s="57">
        <f t="shared" si="40"/>
        <v>10813</v>
      </c>
      <c r="BU9" s="57">
        <f t="shared" si="40"/>
        <v>10813</v>
      </c>
      <c r="BV9" s="57">
        <f t="shared" si="40"/>
        <v>10813</v>
      </c>
      <c r="BW9" s="57">
        <f t="shared" si="40"/>
        <v>0</v>
      </c>
      <c r="BX9" s="57">
        <f t="shared" si="40"/>
        <v>10813</v>
      </c>
      <c r="BY9" s="57">
        <f t="shared" si="40"/>
        <v>10813</v>
      </c>
      <c r="BZ9" s="57">
        <f t="shared" si="40"/>
        <v>10813</v>
      </c>
      <c r="CA9" s="57">
        <f t="shared" si="40"/>
        <v>10813</v>
      </c>
      <c r="CB9" s="57">
        <f t="shared" si="40"/>
        <v>10813</v>
      </c>
      <c r="CC9" s="57">
        <f t="shared" si="40"/>
        <v>10813</v>
      </c>
      <c r="CD9" s="57">
        <f t="shared" si="40"/>
        <v>0</v>
      </c>
      <c r="CE9" s="57">
        <f t="shared" si="40"/>
        <v>2202</v>
      </c>
      <c r="CF9" s="57">
        <f t="shared" si="40"/>
        <v>0</v>
      </c>
      <c r="CG9" s="57">
        <f>+CG11+CG10</f>
        <v>0</v>
      </c>
      <c r="CH9" s="57">
        <f>+CH11+CH10</f>
        <v>0</v>
      </c>
      <c r="CI9" s="57">
        <f t="shared" ref="CI9:CX9" si="41">+CI11+CI10</f>
        <v>0</v>
      </c>
      <c r="CJ9" s="57">
        <f t="shared" si="41"/>
        <v>0</v>
      </c>
      <c r="CK9" s="57">
        <f t="shared" si="41"/>
        <v>0</v>
      </c>
      <c r="CL9" s="57">
        <f>+CL11+CL10</f>
        <v>0</v>
      </c>
      <c r="CM9" s="57">
        <f t="shared" si="41"/>
        <v>0</v>
      </c>
      <c r="CN9" s="57">
        <f t="shared" si="41"/>
        <v>0</v>
      </c>
      <c r="CO9" s="57">
        <f t="shared" si="41"/>
        <v>0</v>
      </c>
      <c r="CP9" s="57">
        <f t="shared" si="41"/>
        <v>0</v>
      </c>
      <c r="CQ9" s="57">
        <f t="shared" si="41"/>
        <v>0</v>
      </c>
      <c r="CR9" s="57">
        <f t="shared" si="41"/>
        <v>0</v>
      </c>
      <c r="CS9" s="57">
        <f t="shared" si="41"/>
        <v>0</v>
      </c>
      <c r="CT9" s="57">
        <f t="shared" si="41"/>
        <v>10820</v>
      </c>
      <c r="CU9" s="57">
        <f t="shared" si="41"/>
        <v>10820</v>
      </c>
      <c r="CV9" s="57">
        <f t="shared" si="41"/>
        <v>11818</v>
      </c>
      <c r="CW9" s="57">
        <f t="shared" si="41"/>
        <v>12780</v>
      </c>
      <c r="CX9" s="57">
        <f t="shared" si="41"/>
        <v>12780</v>
      </c>
      <c r="CY9" s="57">
        <f>+CY11+CY10</f>
        <v>10502</v>
      </c>
      <c r="CZ9" s="57">
        <f t="shared" ref="CZ9:EA9" si="42">+CZ11+CZ10</f>
        <v>12780</v>
      </c>
      <c r="DA9" s="57">
        <f t="shared" si="42"/>
        <v>0</v>
      </c>
      <c r="DB9" s="57">
        <f t="shared" si="42"/>
        <v>0</v>
      </c>
      <c r="DC9" s="57">
        <f t="shared" si="42"/>
        <v>12780</v>
      </c>
      <c r="DD9" s="57">
        <f t="shared" si="42"/>
        <v>12780</v>
      </c>
      <c r="DE9" s="57">
        <f t="shared" si="42"/>
        <v>12780</v>
      </c>
      <c r="DF9" s="57">
        <f t="shared" si="42"/>
        <v>0</v>
      </c>
      <c r="DG9" s="57">
        <f t="shared" si="42"/>
        <v>16680</v>
      </c>
      <c r="DH9" s="57">
        <f t="shared" si="42"/>
        <v>16680</v>
      </c>
      <c r="DI9" s="57">
        <f t="shared" si="42"/>
        <v>16680</v>
      </c>
      <c r="DJ9" s="57">
        <f>+DJ11+DJ10</f>
        <v>16680</v>
      </c>
      <c r="DK9" s="57">
        <f>+DK11+DK10</f>
        <v>16680</v>
      </c>
      <c r="DL9" s="57">
        <f t="shared" si="42"/>
        <v>16680</v>
      </c>
      <c r="DM9" s="57">
        <f t="shared" si="42"/>
        <v>12780</v>
      </c>
      <c r="DN9" s="57">
        <f t="shared" si="42"/>
        <v>16680</v>
      </c>
      <c r="DO9" s="57">
        <f>+DO11+DO10</f>
        <v>16680</v>
      </c>
      <c r="DP9" s="57">
        <f t="shared" si="42"/>
        <v>16680</v>
      </c>
      <c r="DQ9" s="57">
        <f t="shared" si="42"/>
        <v>16680</v>
      </c>
      <c r="DR9" s="57">
        <f t="shared" si="42"/>
        <v>16680</v>
      </c>
      <c r="DS9" s="57">
        <f t="shared" si="42"/>
        <v>16680</v>
      </c>
      <c r="DT9" s="57">
        <f t="shared" si="42"/>
        <v>12780</v>
      </c>
      <c r="DU9" s="57">
        <f t="shared" si="42"/>
        <v>16680</v>
      </c>
      <c r="DV9" s="57">
        <f t="shared" si="42"/>
        <v>16680</v>
      </c>
      <c r="DW9" s="57">
        <f t="shared" si="42"/>
        <v>16680</v>
      </c>
      <c r="DX9" s="57">
        <f t="shared" si="42"/>
        <v>16680</v>
      </c>
      <c r="DY9" s="57">
        <f t="shared" si="42"/>
        <v>16680</v>
      </c>
      <c r="DZ9" s="57">
        <f t="shared" si="42"/>
        <v>16680</v>
      </c>
      <c r="EA9" s="57">
        <f t="shared" si="42"/>
        <v>12780</v>
      </c>
      <c r="EB9" s="57">
        <f>+EB11+EB10</f>
        <v>16680</v>
      </c>
      <c r="EC9" s="57">
        <f t="shared" ref="EC9:GN9" si="43">+EC11+EC10</f>
        <v>16680</v>
      </c>
      <c r="ED9" s="57">
        <f t="shared" si="43"/>
        <v>16680</v>
      </c>
      <c r="EE9" s="57">
        <f t="shared" si="43"/>
        <v>16680</v>
      </c>
      <c r="EF9" s="57">
        <f t="shared" si="43"/>
        <v>16680</v>
      </c>
      <c r="EG9" s="57">
        <f t="shared" si="43"/>
        <v>16680</v>
      </c>
      <c r="EH9" s="57">
        <f t="shared" si="43"/>
        <v>12780</v>
      </c>
      <c r="EI9" s="57">
        <f t="shared" si="43"/>
        <v>16680</v>
      </c>
      <c r="EJ9" s="57">
        <f t="shared" si="43"/>
        <v>16680</v>
      </c>
      <c r="EK9" s="57">
        <f t="shared" si="43"/>
        <v>16680</v>
      </c>
      <c r="EL9" s="57">
        <f t="shared" si="43"/>
        <v>16680</v>
      </c>
      <c r="EM9" s="57">
        <f t="shared" si="43"/>
        <v>16680</v>
      </c>
      <c r="EN9" s="57">
        <f>+EN11+EN10</f>
        <v>16680</v>
      </c>
      <c r="EO9" s="57">
        <f t="shared" si="43"/>
        <v>0</v>
      </c>
      <c r="EP9" s="57">
        <f t="shared" si="43"/>
        <v>16680</v>
      </c>
      <c r="EQ9" s="57">
        <f t="shared" si="43"/>
        <v>16680</v>
      </c>
      <c r="ER9" s="57">
        <f t="shared" si="43"/>
        <v>16680</v>
      </c>
      <c r="ES9" s="57">
        <f t="shared" si="43"/>
        <v>16680</v>
      </c>
      <c r="ET9" s="57">
        <f t="shared" si="43"/>
        <v>16680</v>
      </c>
      <c r="EU9" s="57">
        <f t="shared" si="43"/>
        <v>16680</v>
      </c>
      <c r="EV9" s="57">
        <f t="shared" si="43"/>
        <v>12082</v>
      </c>
      <c r="EW9" s="57">
        <f t="shared" si="43"/>
        <v>16680</v>
      </c>
      <c r="EX9" s="57">
        <f t="shared" si="43"/>
        <v>16680</v>
      </c>
      <c r="EY9" s="57">
        <f t="shared" si="43"/>
        <v>16680</v>
      </c>
      <c r="EZ9" s="57">
        <f t="shared" si="43"/>
        <v>16680</v>
      </c>
      <c r="FA9" s="57">
        <f t="shared" si="43"/>
        <v>16680</v>
      </c>
      <c r="FB9" s="57">
        <f t="shared" si="43"/>
        <v>16680</v>
      </c>
      <c r="FC9" s="57">
        <f t="shared" si="43"/>
        <v>12130</v>
      </c>
      <c r="FD9" s="57">
        <f t="shared" si="43"/>
        <v>16680</v>
      </c>
      <c r="FE9" s="57">
        <f t="shared" si="43"/>
        <v>16388</v>
      </c>
      <c r="FF9" s="57">
        <f t="shared" si="43"/>
        <v>15510</v>
      </c>
      <c r="FG9" s="57">
        <f t="shared" si="43"/>
        <v>15510</v>
      </c>
      <c r="FH9" s="57">
        <f t="shared" si="43"/>
        <v>15510</v>
      </c>
      <c r="FI9" s="57">
        <f t="shared" si="43"/>
        <v>15510</v>
      </c>
      <c r="FJ9" s="57">
        <f>+FJ11+FJ10</f>
        <v>0</v>
      </c>
      <c r="FK9" s="57">
        <f t="shared" si="43"/>
        <v>15300</v>
      </c>
      <c r="FL9" s="57">
        <f t="shared" si="43"/>
        <v>15300</v>
      </c>
      <c r="FM9" s="57">
        <f t="shared" si="43"/>
        <v>15300</v>
      </c>
      <c r="FN9" s="57">
        <f t="shared" si="43"/>
        <v>15300</v>
      </c>
      <c r="FO9" s="57">
        <f t="shared" si="43"/>
        <v>15300</v>
      </c>
      <c r="FP9" s="57">
        <f t="shared" si="43"/>
        <v>15300</v>
      </c>
      <c r="FQ9" s="57">
        <f t="shared" si="43"/>
        <v>0</v>
      </c>
      <c r="FR9" s="57">
        <f t="shared" si="43"/>
        <v>15300</v>
      </c>
      <c r="FS9" s="57">
        <f t="shared" si="43"/>
        <v>15300</v>
      </c>
      <c r="FT9" s="57">
        <f t="shared" si="43"/>
        <v>15300</v>
      </c>
      <c r="FU9" s="57">
        <f t="shared" si="43"/>
        <v>15300</v>
      </c>
      <c r="FV9" s="57">
        <f t="shared" si="43"/>
        <v>15300</v>
      </c>
      <c r="FW9" s="57">
        <f t="shared" si="43"/>
        <v>15300</v>
      </c>
      <c r="FX9" s="57">
        <f t="shared" si="43"/>
        <v>0</v>
      </c>
      <c r="FY9" s="57">
        <f t="shared" si="43"/>
        <v>15300</v>
      </c>
      <c r="FZ9" s="57">
        <f t="shared" si="43"/>
        <v>15300</v>
      </c>
      <c r="GA9" s="57">
        <f t="shared" si="43"/>
        <v>15300</v>
      </c>
      <c r="GB9" s="57">
        <f t="shared" si="43"/>
        <v>15300</v>
      </c>
      <c r="GC9" s="57">
        <f t="shared" si="43"/>
        <v>15300</v>
      </c>
      <c r="GD9" s="57">
        <f t="shared" si="43"/>
        <v>15300</v>
      </c>
      <c r="GE9" s="57">
        <f t="shared" si="43"/>
        <v>0</v>
      </c>
      <c r="GF9" s="57">
        <f t="shared" si="43"/>
        <v>13950</v>
      </c>
      <c r="GG9" s="57">
        <f t="shared" si="43"/>
        <v>13950</v>
      </c>
      <c r="GH9" s="57">
        <f t="shared" si="43"/>
        <v>10580</v>
      </c>
      <c r="GI9" s="57">
        <f t="shared" si="43"/>
        <v>10580</v>
      </c>
      <c r="GJ9" s="57">
        <f t="shared" si="43"/>
        <v>10580</v>
      </c>
      <c r="GK9" s="57">
        <f t="shared" si="43"/>
        <v>10580</v>
      </c>
      <c r="GL9" s="57">
        <f t="shared" si="43"/>
        <v>0</v>
      </c>
      <c r="GM9" s="57">
        <f t="shared" si="43"/>
        <v>9900</v>
      </c>
      <c r="GN9" s="57">
        <f t="shared" si="43"/>
        <v>9900</v>
      </c>
      <c r="GO9" s="57">
        <f t="shared" ref="GO9:HU9" si="44">+GO11+GO10</f>
        <v>9900</v>
      </c>
      <c r="GP9" s="57">
        <f t="shared" si="44"/>
        <v>9900</v>
      </c>
      <c r="GQ9" s="57">
        <f t="shared" si="44"/>
        <v>9900</v>
      </c>
      <c r="GR9" s="57">
        <f t="shared" si="44"/>
        <v>9900</v>
      </c>
      <c r="GS9" s="57">
        <f t="shared" si="44"/>
        <v>0</v>
      </c>
      <c r="GT9" s="57">
        <f t="shared" si="44"/>
        <v>9900</v>
      </c>
      <c r="GU9" s="57">
        <f t="shared" si="44"/>
        <v>9900</v>
      </c>
      <c r="GV9" s="57">
        <f t="shared" si="44"/>
        <v>11360</v>
      </c>
      <c r="GW9" s="57">
        <f t="shared" si="44"/>
        <v>13280</v>
      </c>
      <c r="GX9" s="57">
        <f t="shared" si="44"/>
        <v>13280</v>
      </c>
      <c r="GY9" s="57">
        <f t="shared" si="44"/>
        <v>13280</v>
      </c>
      <c r="GZ9" s="57">
        <f t="shared" si="44"/>
        <v>0</v>
      </c>
      <c r="HA9" s="57">
        <f t="shared" si="44"/>
        <v>12913</v>
      </c>
      <c r="HB9" s="57">
        <f t="shared" si="44"/>
        <v>13280</v>
      </c>
      <c r="HC9" s="57">
        <f t="shared" si="44"/>
        <v>13524</v>
      </c>
      <c r="HD9" s="57">
        <f t="shared" si="44"/>
        <v>14490</v>
      </c>
      <c r="HE9" s="57">
        <f t="shared" si="44"/>
        <v>14490</v>
      </c>
      <c r="HF9" s="57">
        <f t="shared" si="44"/>
        <v>14490</v>
      </c>
      <c r="HG9" s="57">
        <f t="shared" si="44"/>
        <v>13524</v>
      </c>
      <c r="HH9" s="57">
        <f t="shared" si="44"/>
        <v>14490</v>
      </c>
      <c r="HI9" s="57">
        <f t="shared" si="44"/>
        <v>14490</v>
      </c>
      <c r="HJ9" s="57">
        <f t="shared" si="44"/>
        <v>14490</v>
      </c>
      <c r="HK9" s="57">
        <f t="shared" si="44"/>
        <v>14490</v>
      </c>
      <c r="HL9" s="57">
        <f t="shared" si="44"/>
        <v>0</v>
      </c>
      <c r="HM9" s="57">
        <f t="shared" si="44"/>
        <v>14490</v>
      </c>
      <c r="HN9" s="57">
        <f t="shared" si="44"/>
        <v>13524</v>
      </c>
      <c r="HO9" s="57">
        <f t="shared" si="44"/>
        <v>14490</v>
      </c>
      <c r="HP9" s="57">
        <f t="shared" si="44"/>
        <v>14490</v>
      </c>
      <c r="HQ9" s="57">
        <f t="shared" si="44"/>
        <v>14490</v>
      </c>
      <c r="HR9" s="57">
        <f t="shared" si="44"/>
        <v>14490</v>
      </c>
      <c r="HS9" s="57">
        <f t="shared" si="44"/>
        <v>14490</v>
      </c>
      <c r="HT9" s="57">
        <f t="shared" si="44"/>
        <v>14490</v>
      </c>
      <c r="HU9" s="57">
        <f t="shared" si="44"/>
        <v>13524</v>
      </c>
      <c r="HV9" s="57">
        <v>0</v>
      </c>
      <c r="HW9" s="57">
        <v>0</v>
      </c>
      <c r="HX9" s="57">
        <v>14490</v>
      </c>
      <c r="HY9" s="57">
        <v>14490</v>
      </c>
      <c r="HZ9" s="57">
        <v>14490</v>
      </c>
      <c r="IA9" s="57">
        <v>11592</v>
      </c>
      <c r="IB9" s="57">
        <v>0</v>
      </c>
      <c r="IC9" s="57">
        <v>14490</v>
      </c>
      <c r="ID9" s="57">
        <v>15456</v>
      </c>
      <c r="IE9" s="57">
        <v>15456</v>
      </c>
      <c r="IF9" s="57">
        <v>15456</v>
      </c>
      <c r="IG9" s="57">
        <f t="shared" ref="IG9:JN9" si="45">+IG11+IG10</f>
        <v>15456</v>
      </c>
      <c r="IH9" s="57">
        <f t="shared" si="45"/>
        <v>15456</v>
      </c>
      <c r="II9" s="57">
        <f t="shared" si="45"/>
        <v>15458</v>
      </c>
      <c r="IJ9" s="57">
        <f t="shared" si="45"/>
        <v>15456</v>
      </c>
      <c r="IK9" s="57">
        <f t="shared" si="45"/>
        <v>15456</v>
      </c>
      <c r="IL9" s="57">
        <f t="shared" si="45"/>
        <v>15456</v>
      </c>
      <c r="IM9" s="57">
        <f t="shared" si="45"/>
        <v>15456</v>
      </c>
      <c r="IN9" s="57">
        <f t="shared" si="45"/>
        <v>15456</v>
      </c>
      <c r="IO9" s="57">
        <f t="shared" si="45"/>
        <v>15456</v>
      </c>
      <c r="IP9" s="57">
        <f t="shared" si="45"/>
        <v>13524</v>
      </c>
      <c r="IQ9" s="57">
        <f t="shared" si="45"/>
        <v>15456</v>
      </c>
      <c r="IR9" s="57">
        <f t="shared" si="45"/>
        <v>15456</v>
      </c>
      <c r="IS9" s="57">
        <f t="shared" si="45"/>
        <v>15456</v>
      </c>
      <c r="IT9" s="57">
        <f t="shared" si="45"/>
        <v>15456</v>
      </c>
      <c r="IU9" s="57">
        <f t="shared" si="45"/>
        <v>15456</v>
      </c>
      <c r="IV9" s="57">
        <f t="shared" si="45"/>
        <v>15456</v>
      </c>
      <c r="IW9" s="57">
        <f t="shared" si="45"/>
        <v>13524</v>
      </c>
      <c r="IX9" s="57">
        <f t="shared" si="45"/>
        <v>15456</v>
      </c>
      <c r="IY9" s="57">
        <f t="shared" si="45"/>
        <v>11592</v>
      </c>
      <c r="IZ9" s="57">
        <f t="shared" si="45"/>
        <v>0</v>
      </c>
      <c r="JA9" s="57">
        <f t="shared" si="45"/>
        <v>0</v>
      </c>
      <c r="JB9" s="57">
        <f t="shared" si="45"/>
        <v>0</v>
      </c>
      <c r="JC9" s="57">
        <f t="shared" si="45"/>
        <v>0</v>
      </c>
      <c r="JD9" s="57">
        <f t="shared" si="45"/>
        <v>0</v>
      </c>
      <c r="JE9" s="57">
        <f t="shared" si="45"/>
        <v>0</v>
      </c>
      <c r="JF9" s="57">
        <f t="shared" si="45"/>
        <v>0</v>
      </c>
      <c r="JG9" s="57">
        <f t="shared" si="45"/>
        <v>0</v>
      </c>
      <c r="JH9" s="57">
        <f t="shared" si="45"/>
        <v>0</v>
      </c>
      <c r="JI9" s="57">
        <f t="shared" si="45"/>
        <v>0</v>
      </c>
      <c r="JJ9" s="57">
        <f t="shared" si="45"/>
        <v>0</v>
      </c>
      <c r="JK9" s="57">
        <f t="shared" si="45"/>
        <v>0</v>
      </c>
      <c r="JL9" s="57">
        <f t="shared" si="45"/>
        <v>0</v>
      </c>
      <c r="JM9" s="57">
        <f t="shared" si="45"/>
        <v>0</v>
      </c>
      <c r="JN9" s="57">
        <f t="shared" si="45"/>
        <v>0</v>
      </c>
      <c r="JO9" s="57">
        <f t="shared" ref="JO9:LL9" si="46">+JO11+JO10</f>
        <v>0</v>
      </c>
      <c r="JP9" s="57">
        <f t="shared" si="46"/>
        <v>0</v>
      </c>
      <c r="JQ9" s="57">
        <f t="shared" si="46"/>
        <v>0</v>
      </c>
      <c r="JR9" s="57">
        <f t="shared" si="46"/>
        <v>0</v>
      </c>
      <c r="JS9" s="57">
        <f t="shared" si="46"/>
        <v>0</v>
      </c>
      <c r="JT9" s="57">
        <f t="shared" si="46"/>
        <v>0</v>
      </c>
      <c r="JU9" s="57">
        <f t="shared" si="46"/>
        <v>0</v>
      </c>
      <c r="JV9" s="57">
        <f t="shared" si="46"/>
        <v>0</v>
      </c>
      <c r="JW9" s="57">
        <f t="shared" si="46"/>
        <v>0</v>
      </c>
      <c r="JX9" s="57">
        <f t="shared" si="46"/>
        <v>0</v>
      </c>
      <c r="JY9" s="57">
        <f>+JY11+JY10</f>
        <v>0</v>
      </c>
      <c r="JZ9" s="57">
        <f t="shared" si="46"/>
        <v>0</v>
      </c>
      <c r="KA9" s="57">
        <f t="shared" si="46"/>
        <v>0</v>
      </c>
      <c r="KB9" s="57">
        <f t="shared" si="46"/>
        <v>0</v>
      </c>
      <c r="KC9" s="57">
        <f t="shared" si="46"/>
        <v>0</v>
      </c>
      <c r="KD9" s="57">
        <f t="shared" si="46"/>
        <v>0</v>
      </c>
      <c r="KE9" s="57">
        <f t="shared" si="46"/>
        <v>0</v>
      </c>
      <c r="KF9" s="57">
        <f t="shared" si="46"/>
        <v>0</v>
      </c>
      <c r="KG9" s="57">
        <f t="shared" si="46"/>
        <v>0</v>
      </c>
      <c r="KH9" s="57">
        <f t="shared" si="46"/>
        <v>0</v>
      </c>
      <c r="KI9" s="57">
        <f t="shared" si="46"/>
        <v>0</v>
      </c>
      <c r="KJ9" s="57">
        <f t="shared" si="46"/>
        <v>0</v>
      </c>
      <c r="KK9" s="57">
        <f t="shared" si="46"/>
        <v>0</v>
      </c>
      <c r="KL9" s="57">
        <f t="shared" si="46"/>
        <v>0</v>
      </c>
      <c r="KM9" s="57">
        <f t="shared" si="46"/>
        <v>0</v>
      </c>
      <c r="KN9" s="57">
        <f t="shared" si="46"/>
        <v>0</v>
      </c>
      <c r="KO9" s="57">
        <f t="shared" si="46"/>
        <v>0</v>
      </c>
      <c r="KP9" s="57">
        <f t="shared" si="46"/>
        <v>0</v>
      </c>
      <c r="KQ9" s="57">
        <f t="shared" si="46"/>
        <v>0</v>
      </c>
      <c r="KR9" s="57">
        <f t="shared" si="46"/>
        <v>0</v>
      </c>
      <c r="KS9" s="57">
        <f t="shared" si="46"/>
        <v>0</v>
      </c>
      <c r="KT9" s="57">
        <f t="shared" si="46"/>
        <v>0</v>
      </c>
      <c r="KU9" s="57">
        <f t="shared" si="46"/>
        <v>0</v>
      </c>
      <c r="KV9" s="57">
        <f t="shared" si="46"/>
        <v>0</v>
      </c>
      <c r="KW9" s="57">
        <f t="shared" si="46"/>
        <v>0</v>
      </c>
      <c r="KX9" s="57">
        <f t="shared" si="46"/>
        <v>0</v>
      </c>
      <c r="KY9" s="57">
        <f t="shared" si="46"/>
        <v>0</v>
      </c>
      <c r="KZ9" s="57">
        <f t="shared" si="46"/>
        <v>0</v>
      </c>
      <c r="LA9" s="57">
        <f t="shared" si="46"/>
        <v>0</v>
      </c>
      <c r="LB9" s="57">
        <f t="shared" si="46"/>
        <v>0</v>
      </c>
      <c r="LC9" s="57">
        <f t="shared" si="46"/>
        <v>0</v>
      </c>
      <c r="LD9" s="57">
        <f t="shared" si="46"/>
        <v>0</v>
      </c>
      <c r="LE9" s="57">
        <f t="shared" si="46"/>
        <v>0</v>
      </c>
      <c r="LF9" s="57">
        <f t="shared" si="46"/>
        <v>0</v>
      </c>
      <c r="LG9" s="57">
        <f t="shared" si="46"/>
        <v>0</v>
      </c>
      <c r="LH9" s="57">
        <f t="shared" si="46"/>
        <v>0</v>
      </c>
      <c r="LI9" s="57">
        <f t="shared" si="46"/>
        <v>0</v>
      </c>
      <c r="LJ9" s="57">
        <f t="shared" si="46"/>
        <v>0</v>
      </c>
      <c r="LK9" s="57">
        <f t="shared" si="46"/>
        <v>0</v>
      </c>
      <c r="LL9" s="57">
        <f t="shared" si="46"/>
        <v>0</v>
      </c>
      <c r="LM9" s="57">
        <f t="shared" ref="LM9:ML9" si="47">+LM11+LM10</f>
        <v>0</v>
      </c>
      <c r="LN9" s="57">
        <f t="shared" si="47"/>
        <v>0</v>
      </c>
      <c r="LO9" s="57">
        <f t="shared" si="47"/>
        <v>0</v>
      </c>
      <c r="LP9" s="57">
        <f t="shared" si="47"/>
        <v>0</v>
      </c>
      <c r="LQ9" s="57">
        <f t="shared" si="47"/>
        <v>0</v>
      </c>
      <c r="LR9" s="57">
        <f t="shared" si="47"/>
        <v>0</v>
      </c>
      <c r="LS9" s="57">
        <f t="shared" si="47"/>
        <v>0</v>
      </c>
      <c r="LT9" s="57">
        <f t="shared" si="47"/>
        <v>0</v>
      </c>
      <c r="LU9" s="57">
        <f t="shared" si="47"/>
        <v>0</v>
      </c>
      <c r="LV9" s="57">
        <f t="shared" si="47"/>
        <v>0</v>
      </c>
      <c r="LW9" s="57">
        <f t="shared" si="47"/>
        <v>0</v>
      </c>
      <c r="LX9" s="57">
        <f t="shared" si="47"/>
        <v>0</v>
      </c>
      <c r="LY9" s="57">
        <f t="shared" si="47"/>
        <v>0</v>
      </c>
      <c r="LZ9" s="57">
        <f t="shared" si="47"/>
        <v>0</v>
      </c>
      <c r="MA9" s="57">
        <f t="shared" si="47"/>
        <v>0</v>
      </c>
      <c r="MB9" s="57">
        <f t="shared" si="47"/>
        <v>0</v>
      </c>
      <c r="MC9" s="57">
        <f t="shared" si="47"/>
        <v>0</v>
      </c>
      <c r="MD9" s="57">
        <f t="shared" si="47"/>
        <v>0</v>
      </c>
      <c r="ME9" s="57">
        <f t="shared" si="47"/>
        <v>0</v>
      </c>
      <c r="MF9" s="57">
        <f t="shared" si="47"/>
        <v>0</v>
      </c>
      <c r="MG9" s="57">
        <f t="shared" si="47"/>
        <v>0</v>
      </c>
      <c r="MH9" s="57">
        <f t="shared" si="47"/>
        <v>0</v>
      </c>
      <c r="MI9" s="57">
        <f t="shared" si="47"/>
        <v>0</v>
      </c>
      <c r="MJ9" s="57">
        <f t="shared" si="47"/>
        <v>0</v>
      </c>
      <c r="MK9" s="57">
        <f t="shared" si="47"/>
        <v>0</v>
      </c>
      <c r="ML9" s="57">
        <f t="shared" si="47"/>
        <v>0</v>
      </c>
    </row>
    <row r="10" spans="1:350" s="17" customFormat="1" ht="15">
      <c r="A10" s="221"/>
      <c r="B10" s="223"/>
      <c r="C10" s="227" t="s">
        <v>86</v>
      </c>
      <c r="D10" s="228"/>
      <c r="E10" s="229"/>
      <c r="F10" s="21">
        <v>0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0</v>
      </c>
      <c r="AP10" s="21">
        <v>0</v>
      </c>
      <c r="AQ10" s="21">
        <v>0</v>
      </c>
      <c r="AR10" s="21">
        <v>0</v>
      </c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1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1"/>
      <c r="FL10" s="21"/>
      <c r="FM10" s="21"/>
      <c r="FN10" s="21"/>
      <c r="FO10" s="21"/>
      <c r="FP10" s="21"/>
      <c r="FQ10" s="21"/>
      <c r="FR10" s="21"/>
      <c r="FS10" s="21"/>
      <c r="FT10" s="21"/>
      <c r="FU10" s="21"/>
      <c r="FV10" s="21"/>
      <c r="FW10" s="21"/>
      <c r="FX10" s="21"/>
      <c r="FY10" s="21"/>
      <c r="FZ10" s="21"/>
      <c r="GA10" s="21"/>
      <c r="GB10" s="21"/>
      <c r="GC10" s="21"/>
      <c r="GD10" s="21"/>
      <c r="GE10" s="21"/>
      <c r="GF10" s="21"/>
      <c r="GG10" s="21"/>
      <c r="GH10" s="21"/>
      <c r="GI10" s="21"/>
      <c r="GJ10" s="21"/>
      <c r="GK10" s="21"/>
      <c r="GL10" s="21"/>
      <c r="GM10" s="21"/>
      <c r="GN10" s="21"/>
      <c r="GO10" s="21"/>
      <c r="GP10" s="21"/>
      <c r="GQ10" s="21"/>
      <c r="GR10" s="21"/>
      <c r="GS10" s="21"/>
      <c r="GT10" s="21"/>
      <c r="GU10" s="21"/>
      <c r="GV10" s="21"/>
      <c r="GW10" s="21"/>
      <c r="GX10" s="21"/>
      <c r="GY10" s="21"/>
      <c r="GZ10" s="21"/>
      <c r="HA10" s="21"/>
      <c r="HB10" s="21"/>
      <c r="HC10" s="21"/>
      <c r="HD10" s="21"/>
      <c r="HE10" s="21"/>
      <c r="HF10" s="21"/>
      <c r="HG10" s="21"/>
      <c r="HH10" s="21"/>
      <c r="HI10" s="21"/>
      <c r="HJ10" s="21"/>
      <c r="HK10" s="21"/>
      <c r="HL10" s="21"/>
      <c r="HM10" s="21"/>
      <c r="HN10" s="21"/>
      <c r="HO10" s="21"/>
      <c r="HP10" s="21"/>
      <c r="HQ10" s="21"/>
      <c r="HR10" s="21"/>
      <c r="HS10" s="21"/>
      <c r="HT10" s="21"/>
      <c r="HU10" s="21"/>
      <c r="HV10" s="21"/>
      <c r="HW10" s="21"/>
      <c r="HX10" s="21"/>
      <c r="HY10" s="21"/>
      <c r="HZ10" s="21"/>
      <c r="IA10" s="21"/>
      <c r="IB10" s="21"/>
      <c r="IC10" s="21"/>
      <c r="ID10" s="21"/>
      <c r="IE10" s="21"/>
      <c r="IF10" s="21"/>
      <c r="IG10" s="21"/>
      <c r="IH10" s="21"/>
      <c r="II10" s="21"/>
      <c r="IJ10" s="21"/>
      <c r="IK10" s="21"/>
      <c r="IL10" s="21"/>
      <c r="IM10" s="21"/>
      <c r="IN10" s="21"/>
      <c r="IO10" s="21"/>
      <c r="IP10" s="21"/>
      <c r="IQ10" s="21"/>
      <c r="IR10" s="21"/>
      <c r="IS10" s="21"/>
      <c r="IT10" s="21"/>
      <c r="IU10" s="21"/>
      <c r="IV10" s="21"/>
      <c r="IW10" s="21"/>
      <c r="IX10" s="21"/>
      <c r="IY10" s="21"/>
      <c r="IZ10" s="21"/>
      <c r="JA10" s="21"/>
      <c r="JB10" s="21"/>
      <c r="JC10" s="21"/>
      <c r="JD10" s="21"/>
      <c r="JE10" s="21"/>
      <c r="JF10" s="21"/>
      <c r="JG10" s="21"/>
      <c r="JH10" s="21"/>
      <c r="JI10" s="21"/>
      <c r="JJ10" s="21"/>
      <c r="JK10" s="21"/>
      <c r="JL10" s="21"/>
      <c r="JM10" s="21"/>
      <c r="JN10" s="21"/>
      <c r="JO10" s="21"/>
      <c r="JP10" s="21"/>
      <c r="JQ10" s="21"/>
      <c r="JR10" s="21"/>
      <c r="JS10" s="21"/>
      <c r="JT10" s="21"/>
      <c r="JU10" s="21"/>
      <c r="JV10" s="21"/>
      <c r="JW10" s="21"/>
      <c r="JX10" s="21"/>
      <c r="JY10" s="21"/>
      <c r="JZ10" s="21"/>
      <c r="KA10" s="21"/>
      <c r="KB10" s="21"/>
      <c r="KC10" s="21"/>
      <c r="KD10" s="21"/>
      <c r="KE10" s="21"/>
      <c r="KF10" s="21"/>
      <c r="KG10" s="21"/>
      <c r="KH10" s="21"/>
      <c r="KI10" s="21"/>
      <c r="KJ10" s="21"/>
      <c r="KK10" s="21"/>
      <c r="KL10" s="21"/>
      <c r="KM10" s="21"/>
      <c r="KN10" s="21"/>
      <c r="KO10" s="21"/>
      <c r="KP10" s="21"/>
      <c r="KQ10" s="21"/>
      <c r="KR10" s="21"/>
      <c r="KS10" s="21"/>
      <c r="KT10" s="21"/>
      <c r="KU10" s="21"/>
      <c r="KV10" s="21"/>
      <c r="KW10" s="21"/>
      <c r="KX10" s="21"/>
      <c r="KY10" s="21"/>
      <c r="KZ10" s="21"/>
      <c r="LA10" s="21"/>
      <c r="LB10" s="21"/>
      <c r="LC10" s="21"/>
      <c r="LD10" s="21"/>
      <c r="LE10" s="21"/>
      <c r="LF10" s="21"/>
      <c r="LG10" s="21"/>
      <c r="LH10" s="21"/>
      <c r="LI10" s="21"/>
      <c r="LJ10" s="21"/>
      <c r="LK10" s="21"/>
      <c r="LL10" s="21"/>
      <c r="LM10" s="21"/>
      <c r="LN10" s="21"/>
      <c r="LO10" s="21"/>
      <c r="LP10" s="21"/>
      <c r="LQ10" s="21"/>
      <c r="LR10" s="21"/>
      <c r="LS10" s="21"/>
      <c r="LT10" s="21"/>
      <c r="LU10" s="21"/>
      <c r="LV10" s="21"/>
      <c r="LW10" s="21"/>
      <c r="LX10" s="21"/>
      <c r="LY10" s="21"/>
      <c r="LZ10" s="21"/>
      <c r="MA10" s="21"/>
      <c r="MB10" s="21"/>
      <c r="MC10" s="21"/>
      <c r="MD10" s="21"/>
      <c r="ME10" s="21"/>
      <c r="MF10" s="21"/>
      <c r="MG10" s="21"/>
      <c r="MH10" s="21"/>
      <c r="MI10" s="21"/>
      <c r="MJ10" s="21"/>
      <c r="MK10" s="21"/>
      <c r="ML10" s="21"/>
    </row>
    <row r="11" spans="1:350" ht="15" customHeight="1">
      <c r="A11" s="221"/>
      <c r="B11" s="223"/>
      <c r="C11" s="230" t="s">
        <v>87</v>
      </c>
      <c r="D11" s="228"/>
      <c r="E11" s="229"/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f>+M12*M8</f>
        <v>0</v>
      </c>
      <c r="N11" s="21">
        <f t="shared" ref="N11:Q11" si="48">+N12*N8</f>
        <v>0</v>
      </c>
      <c r="O11" s="21">
        <f t="shared" si="48"/>
        <v>0</v>
      </c>
      <c r="P11" s="21">
        <f t="shared" si="48"/>
        <v>0</v>
      </c>
      <c r="Q11" s="21">
        <f t="shared" si="48"/>
        <v>0</v>
      </c>
      <c r="R11" s="21">
        <f>+R12*R8</f>
        <v>0</v>
      </c>
      <c r="S11" s="21">
        <f t="shared" ref="S11:CD11" si="49">+S12*S8</f>
        <v>0</v>
      </c>
      <c r="T11" s="21">
        <f>+T12*T8</f>
        <v>0</v>
      </c>
      <c r="U11" s="21">
        <f>+U12*U8</f>
        <v>0</v>
      </c>
      <c r="V11" s="21">
        <f>+V12*V8</f>
        <v>0</v>
      </c>
      <c r="W11" s="21">
        <f t="shared" ref="W11:Y11" si="50">+W12*W8</f>
        <v>0</v>
      </c>
      <c r="X11" s="21">
        <f t="shared" si="50"/>
        <v>0</v>
      </c>
      <c r="Y11" s="21">
        <f t="shared" si="50"/>
        <v>0</v>
      </c>
      <c r="Z11" s="21">
        <f t="shared" si="49"/>
        <v>0</v>
      </c>
      <c r="AA11" s="21">
        <f>+AA12*AA8</f>
        <v>0</v>
      </c>
      <c r="AB11" s="21">
        <f>+AB12*AB8</f>
        <v>0</v>
      </c>
      <c r="AC11" s="21">
        <f t="shared" si="49"/>
        <v>0</v>
      </c>
      <c r="AD11" s="21">
        <f t="shared" si="49"/>
        <v>0</v>
      </c>
      <c r="AE11" s="21">
        <f t="shared" si="49"/>
        <v>0</v>
      </c>
      <c r="AF11" s="21">
        <f t="shared" si="49"/>
        <v>0</v>
      </c>
      <c r="AG11" s="21">
        <f t="shared" si="49"/>
        <v>0</v>
      </c>
      <c r="AH11" s="21">
        <f t="shared" si="49"/>
        <v>0</v>
      </c>
      <c r="AI11" s="21">
        <f t="shared" si="49"/>
        <v>0</v>
      </c>
      <c r="AJ11" s="21">
        <f t="shared" si="49"/>
        <v>0</v>
      </c>
      <c r="AK11" s="21">
        <f t="shared" si="49"/>
        <v>0</v>
      </c>
      <c r="AL11" s="21">
        <f t="shared" si="49"/>
        <v>0</v>
      </c>
      <c r="AM11" s="21">
        <f t="shared" si="49"/>
        <v>0</v>
      </c>
      <c r="AN11" s="21">
        <f t="shared" si="49"/>
        <v>0</v>
      </c>
      <c r="AO11" s="21">
        <f t="shared" si="49"/>
        <v>0</v>
      </c>
      <c r="AP11" s="21">
        <f t="shared" si="49"/>
        <v>0</v>
      </c>
      <c r="AQ11" s="21">
        <f t="shared" si="49"/>
        <v>0</v>
      </c>
      <c r="AR11" s="21">
        <f t="shared" si="49"/>
        <v>0</v>
      </c>
      <c r="AS11" s="21">
        <f t="shared" si="49"/>
        <v>0</v>
      </c>
      <c r="AT11" s="21">
        <f t="shared" si="49"/>
        <v>0</v>
      </c>
      <c r="AU11" s="21">
        <f t="shared" si="49"/>
        <v>0</v>
      </c>
      <c r="AV11" s="21">
        <f t="shared" si="49"/>
        <v>0</v>
      </c>
      <c r="AW11" s="21">
        <f t="shared" si="49"/>
        <v>0</v>
      </c>
      <c r="AX11" s="21">
        <f t="shared" si="49"/>
        <v>7330</v>
      </c>
      <c r="AY11" s="21">
        <f t="shared" si="49"/>
        <v>7809</v>
      </c>
      <c r="AZ11" s="21">
        <f t="shared" si="49"/>
        <v>9163</v>
      </c>
      <c r="BA11" s="21">
        <f t="shared" si="49"/>
        <v>9163</v>
      </c>
      <c r="BB11" s="21">
        <f t="shared" si="49"/>
        <v>0</v>
      </c>
      <c r="BC11" s="21">
        <f t="shared" si="49"/>
        <v>10813</v>
      </c>
      <c r="BD11" s="21">
        <f t="shared" si="49"/>
        <v>10813</v>
      </c>
      <c r="BE11" s="21">
        <f t="shared" si="49"/>
        <v>10813</v>
      </c>
      <c r="BF11" s="21">
        <f t="shared" si="49"/>
        <v>10813</v>
      </c>
      <c r="BG11" s="21">
        <f t="shared" si="49"/>
        <v>10813</v>
      </c>
      <c r="BH11" s="21">
        <f t="shared" si="49"/>
        <v>10813</v>
      </c>
      <c r="BI11" s="21">
        <f t="shared" si="49"/>
        <v>0</v>
      </c>
      <c r="BJ11" s="21">
        <f t="shared" si="49"/>
        <v>10813</v>
      </c>
      <c r="BK11" s="21">
        <f t="shared" si="49"/>
        <v>10813</v>
      </c>
      <c r="BL11" s="21">
        <f t="shared" si="49"/>
        <v>10813</v>
      </c>
      <c r="BM11" s="21">
        <f>+BM12*BM8</f>
        <v>10813</v>
      </c>
      <c r="BN11" s="21">
        <f t="shared" si="49"/>
        <v>10813</v>
      </c>
      <c r="BO11" s="21">
        <f t="shared" si="49"/>
        <v>10813</v>
      </c>
      <c r="BP11" s="21">
        <f t="shared" si="49"/>
        <v>0</v>
      </c>
      <c r="BQ11" s="21">
        <f t="shared" si="49"/>
        <v>10813</v>
      </c>
      <c r="BR11" s="21">
        <f t="shared" si="49"/>
        <v>10813</v>
      </c>
      <c r="BS11" s="21">
        <f t="shared" si="49"/>
        <v>10813</v>
      </c>
      <c r="BT11" s="21">
        <f t="shared" si="49"/>
        <v>10813</v>
      </c>
      <c r="BU11" s="21">
        <f t="shared" si="49"/>
        <v>10813</v>
      </c>
      <c r="BV11" s="21">
        <f t="shared" si="49"/>
        <v>10813</v>
      </c>
      <c r="BW11" s="21">
        <f t="shared" si="49"/>
        <v>0</v>
      </c>
      <c r="BX11" s="21">
        <f t="shared" si="49"/>
        <v>10813</v>
      </c>
      <c r="BY11" s="21">
        <f t="shared" si="49"/>
        <v>10813</v>
      </c>
      <c r="BZ11" s="21">
        <f t="shared" si="49"/>
        <v>10813</v>
      </c>
      <c r="CA11" s="21">
        <f t="shared" si="49"/>
        <v>10813</v>
      </c>
      <c r="CB11" s="21">
        <f t="shared" si="49"/>
        <v>10813</v>
      </c>
      <c r="CC11" s="21">
        <f t="shared" si="49"/>
        <v>10813</v>
      </c>
      <c r="CD11" s="21">
        <f t="shared" si="49"/>
        <v>0</v>
      </c>
      <c r="CE11" s="21">
        <f t="shared" ref="CE11:DF11" si="51">+CE12*CE8</f>
        <v>2202</v>
      </c>
      <c r="CF11" s="21">
        <f t="shared" si="51"/>
        <v>0</v>
      </c>
      <c r="CG11" s="21">
        <f t="shared" si="51"/>
        <v>0</v>
      </c>
      <c r="CH11" s="21">
        <f t="shared" si="51"/>
        <v>0</v>
      </c>
      <c r="CI11" s="21">
        <f t="shared" si="51"/>
        <v>0</v>
      </c>
      <c r="CJ11" s="21">
        <f t="shared" si="51"/>
        <v>0</v>
      </c>
      <c r="CK11" s="21">
        <f t="shared" si="51"/>
        <v>0</v>
      </c>
      <c r="CL11" s="21">
        <f t="shared" si="51"/>
        <v>0</v>
      </c>
      <c r="CM11" s="21">
        <f t="shared" si="51"/>
        <v>0</v>
      </c>
      <c r="CN11" s="21">
        <f t="shared" si="51"/>
        <v>0</v>
      </c>
      <c r="CO11" s="21">
        <f t="shared" si="51"/>
        <v>0</v>
      </c>
      <c r="CP11" s="21">
        <f t="shared" si="51"/>
        <v>0</v>
      </c>
      <c r="CQ11" s="21">
        <f t="shared" si="51"/>
        <v>0</v>
      </c>
      <c r="CR11" s="21">
        <f t="shared" si="51"/>
        <v>0</v>
      </c>
      <c r="CS11" s="21">
        <f t="shared" si="51"/>
        <v>0</v>
      </c>
      <c r="CT11" s="21">
        <f t="shared" si="51"/>
        <v>10820</v>
      </c>
      <c r="CU11" s="21">
        <f t="shared" si="51"/>
        <v>10820</v>
      </c>
      <c r="CV11" s="21">
        <f t="shared" si="51"/>
        <v>11818</v>
      </c>
      <c r="CW11" s="21">
        <f t="shared" si="51"/>
        <v>12780</v>
      </c>
      <c r="CX11" s="21">
        <f t="shared" si="51"/>
        <v>12780</v>
      </c>
      <c r="CY11" s="21">
        <f t="shared" si="51"/>
        <v>10502</v>
      </c>
      <c r="CZ11" s="21">
        <f t="shared" si="51"/>
        <v>12780</v>
      </c>
      <c r="DA11" s="21">
        <f t="shared" si="51"/>
        <v>0</v>
      </c>
      <c r="DB11" s="21">
        <f t="shared" si="51"/>
        <v>0</v>
      </c>
      <c r="DC11" s="21">
        <f t="shared" si="51"/>
        <v>12780</v>
      </c>
      <c r="DD11" s="21">
        <f t="shared" si="51"/>
        <v>12780</v>
      </c>
      <c r="DE11" s="21">
        <f t="shared" si="51"/>
        <v>12780</v>
      </c>
      <c r="DF11" s="21">
        <f t="shared" si="51"/>
        <v>0</v>
      </c>
      <c r="DG11" s="21">
        <f>+SUM(DG12:DG12)*DG8</f>
        <v>16680</v>
      </c>
      <c r="DH11" s="21">
        <f>+SUM(DH12:DH12)*DH8</f>
        <v>16680</v>
      </c>
      <c r="DI11" s="21">
        <f>+SUM(DI12)*DI8</f>
        <v>16680</v>
      </c>
      <c r="DJ11" s="21">
        <f>+SUM(DJ12)*DJ8</f>
        <v>16680</v>
      </c>
      <c r="DK11" s="21">
        <f>+SUM(DK12)*DK8</f>
        <v>16680</v>
      </c>
      <c r="DL11" s="21">
        <f t="shared" ref="DL11:FW11" si="52">+SUM(DL12)*DL8</f>
        <v>16680</v>
      </c>
      <c r="DM11" s="21">
        <f t="shared" si="52"/>
        <v>12780</v>
      </c>
      <c r="DN11" s="21">
        <f t="shared" si="52"/>
        <v>16680</v>
      </c>
      <c r="DO11" s="21">
        <f t="shared" si="52"/>
        <v>16680</v>
      </c>
      <c r="DP11" s="21">
        <f t="shared" si="52"/>
        <v>16680</v>
      </c>
      <c r="DQ11" s="21">
        <f t="shared" si="52"/>
        <v>16680</v>
      </c>
      <c r="DR11" s="21">
        <f t="shared" si="52"/>
        <v>16680</v>
      </c>
      <c r="DS11" s="21">
        <f t="shared" si="52"/>
        <v>16680</v>
      </c>
      <c r="DT11" s="21">
        <f t="shared" si="52"/>
        <v>12780</v>
      </c>
      <c r="DU11" s="21">
        <f t="shared" si="52"/>
        <v>16680</v>
      </c>
      <c r="DV11" s="21">
        <f t="shared" si="52"/>
        <v>16680</v>
      </c>
      <c r="DW11" s="21">
        <f t="shared" si="52"/>
        <v>16680</v>
      </c>
      <c r="DX11" s="21">
        <f t="shared" si="52"/>
        <v>16680</v>
      </c>
      <c r="DY11" s="21">
        <f t="shared" si="52"/>
        <v>16680</v>
      </c>
      <c r="DZ11" s="21">
        <f t="shared" si="52"/>
        <v>16680</v>
      </c>
      <c r="EA11" s="21">
        <f t="shared" si="52"/>
        <v>12780</v>
      </c>
      <c r="EB11" s="21">
        <f t="shared" si="52"/>
        <v>16680</v>
      </c>
      <c r="EC11" s="21">
        <f t="shared" si="52"/>
        <v>16680</v>
      </c>
      <c r="ED11" s="21">
        <f t="shared" si="52"/>
        <v>16680</v>
      </c>
      <c r="EE11" s="21">
        <f t="shared" si="52"/>
        <v>16680</v>
      </c>
      <c r="EF11" s="21">
        <f t="shared" si="52"/>
        <v>16680</v>
      </c>
      <c r="EG11" s="21">
        <f t="shared" si="52"/>
        <v>16680</v>
      </c>
      <c r="EH11" s="21">
        <f t="shared" si="52"/>
        <v>12780</v>
      </c>
      <c r="EI11" s="21">
        <f t="shared" si="52"/>
        <v>16680</v>
      </c>
      <c r="EJ11" s="21">
        <f t="shared" si="52"/>
        <v>16680</v>
      </c>
      <c r="EK11" s="21">
        <f t="shared" si="52"/>
        <v>16680</v>
      </c>
      <c r="EL11" s="21">
        <f t="shared" si="52"/>
        <v>16680</v>
      </c>
      <c r="EM11" s="21">
        <f t="shared" si="52"/>
        <v>16680</v>
      </c>
      <c r="EN11" s="21">
        <f t="shared" si="52"/>
        <v>16680</v>
      </c>
      <c r="EO11" s="21">
        <f t="shared" si="52"/>
        <v>0</v>
      </c>
      <c r="EP11" s="21">
        <f t="shared" si="52"/>
        <v>16680</v>
      </c>
      <c r="EQ11" s="21">
        <f t="shared" si="52"/>
        <v>16680</v>
      </c>
      <c r="ER11" s="21">
        <f t="shared" si="52"/>
        <v>16680</v>
      </c>
      <c r="ES11" s="21">
        <f t="shared" si="52"/>
        <v>16680</v>
      </c>
      <c r="ET11" s="21">
        <f t="shared" si="52"/>
        <v>16680</v>
      </c>
      <c r="EU11" s="21">
        <f t="shared" si="52"/>
        <v>16680</v>
      </c>
      <c r="EV11" s="21">
        <f t="shared" si="52"/>
        <v>12082</v>
      </c>
      <c r="EW11" s="21">
        <f t="shared" si="52"/>
        <v>16680</v>
      </c>
      <c r="EX11" s="21">
        <f t="shared" si="52"/>
        <v>16680</v>
      </c>
      <c r="EY11" s="21">
        <f t="shared" si="52"/>
        <v>16680</v>
      </c>
      <c r="EZ11" s="21">
        <f t="shared" si="52"/>
        <v>16680</v>
      </c>
      <c r="FA11" s="21">
        <f t="shared" si="52"/>
        <v>16680</v>
      </c>
      <c r="FB11" s="21">
        <f t="shared" si="52"/>
        <v>16680</v>
      </c>
      <c r="FC11" s="21">
        <f t="shared" si="52"/>
        <v>12130</v>
      </c>
      <c r="FD11" s="21">
        <f t="shared" si="52"/>
        <v>16680</v>
      </c>
      <c r="FE11" s="21">
        <f t="shared" si="52"/>
        <v>16388</v>
      </c>
      <c r="FF11" s="21">
        <f t="shared" si="52"/>
        <v>15510</v>
      </c>
      <c r="FG11" s="21">
        <f t="shared" si="52"/>
        <v>15510</v>
      </c>
      <c r="FH11" s="21">
        <f t="shared" si="52"/>
        <v>15510</v>
      </c>
      <c r="FI11" s="21">
        <f t="shared" si="52"/>
        <v>15510</v>
      </c>
      <c r="FJ11" s="21">
        <f t="shared" si="52"/>
        <v>0</v>
      </c>
      <c r="FK11" s="21">
        <f t="shared" si="52"/>
        <v>15300</v>
      </c>
      <c r="FL11" s="21">
        <f t="shared" si="52"/>
        <v>15300</v>
      </c>
      <c r="FM11" s="21">
        <f t="shared" si="52"/>
        <v>15300</v>
      </c>
      <c r="FN11" s="21">
        <f t="shared" si="52"/>
        <v>15300</v>
      </c>
      <c r="FO11" s="21">
        <f t="shared" si="52"/>
        <v>15300</v>
      </c>
      <c r="FP11" s="21">
        <f t="shared" si="52"/>
        <v>15300</v>
      </c>
      <c r="FQ11" s="21">
        <f t="shared" si="52"/>
        <v>0</v>
      </c>
      <c r="FR11" s="21">
        <f t="shared" si="52"/>
        <v>15300</v>
      </c>
      <c r="FS11" s="21">
        <f t="shared" si="52"/>
        <v>15300</v>
      </c>
      <c r="FT11" s="21">
        <f t="shared" si="52"/>
        <v>15300</v>
      </c>
      <c r="FU11" s="21">
        <f t="shared" si="52"/>
        <v>15300</v>
      </c>
      <c r="FV11" s="21">
        <f t="shared" si="52"/>
        <v>15300</v>
      </c>
      <c r="FW11" s="21">
        <f t="shared" si="52"/>
        <v>15300</v>
      </c>
      <c r="FX11" s="21">
        <f t="shared" ref="FX11:HU11" si="53">+SUM(FX12)*FX8</f>
        <v>0</v>
      </c>
      <c r="FY11" s="21">
        <f t="shared" si="53"/>
        <v>15300</v>
      </c>
      <c r="FZ11" s="21">
        <f t="shared" si="53"/>
        <v>15300</v>
      </c>
      <c r="GA11" s="21">
        <f t="shared" si="53"/>
        <v>15300</v>
      </c>
      <c r="GB11" s="21">
        <f t="shared" si="53"/>
        <v>15300</v>
      </c>
      <c r="GC11" s="21">
        <f t="shared" si="53"/>
        <v>15300</v>
      </c>
      <c r="GD11" s="21">
        <f t="shared" si="53"/>
        <v>15300</v>
      </c>
      <c r="GE11" s="21">
        <f t="shared" si="53"/>
        <v>0</v>
      </c>
      <c r="GF11" s="21">
        <f t="shared" si="53"/>
        <v>13950</v>
      </c>
      <c r="GG11" s="21">
        <f t="shared" si="53"/>
        <v>13950</v>
      </c>
      <c r="GH11" s="21">
        <f t="shared" si="53"/>
        <v>10580</v>
      </c>
      <c r="GI11" s="21">
        <f t="shared" si="53"/>
        <v>10580</v>
      </c>
      <c r="GJ11" s="21">
        <f t="shared" si="53"/>
        <v>10580</v>
      </c>
      <c r="GK11" s="21">
        <f t="shared" si="53"/>
        <v>10580</v>
      </c>
      <c r="GL11" s="21">
        <f t="shared" si="53"/>
        <v>0</v>
      </c>
      <c r="GM11" s="21">
        <f t="shared" si="53"/>
        <v>9900</v>
      </c>
      <c r="GN11" s="21">
        <f t="shared" si="53"/>
        <v>9900</v>
      </c>
      <c r="GO11" s="21">
        <f t="shared" si="53"/>
        <v>9900</v>
      </c>
      <c r="GP11" s="21">
        <f t="shared" si="53"/>
        <v>9900</v>
      </c>
      <c r="GQ11" s="21">
        <f t="shared" si="53"/>
        <v>9900</v>
      </c>
      <c r="GR11" s="21">
        <f t="shared" si="53"/>
        <v>9900</v>
      </c>
      <c r="GS11" s="21">
        <f t="shared" si="53"/>
        <v>0</v>
      </c>
      <c r="GT11" s="21">
        <f t="shared" si="53"/>
        <v>9900</v>
      </c>
      <c r="GU11" s="21">
        <f t="shared" si="53"/>
        <v>9900</v>
      </c>
      <c r="GV11" s="21">
        <f t="shared" si="53"/>
        <v>11360</v>
      </c>
      <c r="GW11" s="21">
        <f t="shared" si="53"/>
        <v>13280</v>
      </c>
      <c r="GX11" s="21">
        <f t="shared" si="53"/>
        <v>13280</v>
      </c>
      <c r="GY11" s="21">
        <f t="shared" si="53"/>
        <v>13280</v>
      </c>
      <c r="GZ11" s="21">
        <f t="shared" si="53"/>
        <v>0</v>
      </c>
      <c r="HA11" s="21">
        <f t="shared" si="53"/>
        <v>12913</v>
      </c>
      <c r="HB11" s="21">
        <f t="shared" si="53"/>
        <v>13280</v>
      </c>
      <c r="HC11" s="21">
        <f t="shared" si="53"/>
        <v>13524</v>
      </c>
      <c r="HD11" s="21">
        <f t="shared" si="53"/>
        <v>14490</v>
      </c>
      <c r="HE11" s="21">
        <f t="shared" si="53"/>
        <v>14490</v>
      </c>
      <c r="HF11" s="21">
        <f t="shared" si="53"/>
        <v>14490</v>
      </c>
      <c r="HG11" s="21">
        <f t="shared" si="53"/>
        <v>13524</v>
      </c>
      <c r="HH11" s="21">
        <f t="shared" si="53"/>
        <v>14490</v>
      </c>
      <c r="HI11" s="21">
        <f t="shared" si="53"/>
        <v>14490</v>
      </c>
      <c r="HJ11" s="21">
        <f t="shared" si="53"/>
        <v>14490</v>
      </c>
      <c r="HK11" s="21">
        <f t="shared" si="53"/>
        <v>14490</v>
      </c>
      <c r="HL11" s="21">
        <f t="shared" si="53"/>
        <v>0</v>
      </c>
      <c r="HM11" s="21">
        <f t="shared" si="53"/>
        <v>14490</v>
      </c>
      <c r="HN11" s="21">
        <f t="shared" si="53"/>
        <v>13524</v>
      </c>
      <c r="HO11" s="21">
        <f t="shared" si="53"/>
        <v>14490</v>
      </c>
      <c r="HP11" s="21">
        <f t="shared" si="53"/>
        <v>14490</v>
      </c>
      <c r="HQ11" s="21">
        <f t="shared" si="53"/>
        <v>14490</v>
      </c>
      <c r="HR11" s="21">
        <f t="shared" si="53"/>
        <v>14490</v>
      </c>
      <c r="HS11" s="21">
        <f t="shared" si="53"/>
        <v>14490</v>
      </c>
      <c r="HT11" s="21">
        <f t="shared" si="53"/>
        <v>14490</v>
      </c>
      <c r="HU11" s="21">
        <f t="shared" si="53"/>
        <v>13524</v>
      </c>
      <c r="HV11" s="21">
        <v>0</v>
      </c>
      <c r="HW11" s="21">
        <v>0</v>
      </c>
      <c r="HX11" s="21">
        <v>14490</v>
      </c>
      <c r="HY11" s="21">
        <v>14490</v>
      </c>
      <c r="HZ11" s="21">
        <v>14490</v>
      </c>
      <c r="IA11" s="21">
        <v>11592</v>
      </c>
      <c r="IB11" s="21">
        <v>0</v>
      </c>
      <c r="IC11" s="21">
        <v>14490</v>
      </c>
      <c r="ID11" s="21">
        <v>15456</v>
      </c>
      <c r="IE11" s="21">
        <v>15456</v>
      </c>
      <c r="IF11" s="21">
        <v>15456</v>
      </c>
      <c r="IG11" s="21">
        <f t="shared" ref="IG11:IL11" si="54">+SUM(IG12)*IG8</f>
        <v>15456</v>
      </c>
      <c r="IH11" s="21">
        <f t="shared" si="54"/>
        <v>15456</v>
      </c>
      <c r="II11" s="21">
        <f t="shared" si="54"/>
        <v>15458</v>
      </c>
      <c r="IJ11" s="21">
        <f t="shared" si="54"/>
        <v>15456</v>
      </c>
      <c r="IK11" s="21">
        <f t="shared" si="54"/>
        <v>15456</v>
      </c>
      <c r="IL11" s="21">
        <f t="shared" si="54"/>
        <v>15456</v>
      </c>
      <c r="IM11" s="21">
        <f t="shared" ref="IM11:JN11" si="55">+SUM(IM12:IM12)*IM8</f>
        <v>15456</v>
      </c>
      <c r="IN11" s="21">
        <f t="shared" si="55"/>
        <v>15456</v>
      </c>
      <c r="IO11" s="21">
        <f t="shared" si="55"/>
        <v>15456</v>
      </c>
      <c r="IP11" s="21">
        <f t="shared" si="55"/>
        <v>13524</v>
      </c>
      <c r="IQ11" s="21">
        <f t="shared" si="55"/>
        <v>15456</v>
      </c>
      <c r="IR11" s="21">
        <f t="shared" si="55"/>
        <v>15456</v>
      </c>
      <c r="IS11" s="21">
        <f t="shared" si="55"/>
        <v>15456</v>
      </c>
      <c r="IT11" s="21">
        <f t="shared" si="55"/>
        <v>15456</v>
      </c>
      <c r="IU11" s="21">
        <f t="shared" si="55"/>
        <v>15456</v>
      </c>
      <c r="IV11" s="21">
        <f t="shared" si="55"/>
        <v>15456</v>
      </c>
      <c r="IW11" s="21">
        <f t="shared" si="55"/>
        <v>13524</v>
      </c>
      <c r="IX11" s="21">
        <f t="shared" si="55"/>
        <v>15456</v>
      </c>
      <c r="IY11" s="21">
        <f t="shared" si="55"/>
        <v>11592</v>
      </c>
      <c r="IZ11" s="21">
        <f t="shared" si="55"/>
        <v>0</v>
      </c>
      <c r="JA11" s="21">
        <f t="shared" si="55"/>
        <v>0</v>
      </c>
      <c r="JB11" s="21">
        <f t="shared" si="55"/>
        <v>0</v>
      </c>
      <c r="JC11" s="21">
        <f t="shared" si="55"/>
        <v>0</v>
      </c>
      <c r="JD11" s="21">
        <f t="shared" si="55"/>
        <v>0</v>
      </c>
      <c r="JE11" s="21">
        <f t="shared" si="55"/>
        <v>0</v>
      </c>
      <c r="JF11" s="21">
        <f t="shared" si="55"/>
        <v>0</v>
      </c>
      <c r="JG11" s="21">
        <f t="shared" si="55"/>
        <v>0</v>
      </c>
      <c r="JH11" s="21">
        <f t="shared" si="55"/>
        <v>0</v>
      </c>
      <c r="JI11" s="21">
        <f t="shared" si="55"/>
        <v>0</v>
      </c>
      <c r="JJ11" s="21">
        <f t="shared" si="55"/>
        <v>0</v>
      </c>
      <c r="JK11" s="21">
        <f t="shared" si="55"/>
        <v>0</v>
      </c>
      <c r="JL11" s="21">
        <f t="shared" si="55"/>
        <v>0</v>
      </c>
      <c r="JM11" s="21">
        <f t="shared" si="55"/>
        <v>0</v>
      </c>
      <c r="JN11" s="21">
        <f t="shared" si="55"/>
        <v>0</v>
      </c>
      <c r="JO11" s="21">
        <f t="shared" ref="JO11:JX11" si="56">+SUM(JO12:JO12)*JO8</f>
        <v>0</v>
      </c>
      <c r="JP11" s="21">
        <f t="shared" si="56"/>
        <v>0</v>
      </c>
      <c r="JQ11" s="21">
        <f t="shared" si="56"/>
        <v>0</v>
      </c>
      <c r="JR11" s="21">
        <f t="shared" si="56"/>
        <v>0</v>
      </c>
      <c r="JS11" s="21">
        <f t="shared" si="56"/>
        <v>0</v>
      </c>
      <c r="JT11" s="21">
        <f t="shared" si="56"/>
        <v>0</v>
      </c>
      <c r="JU11" s="21">
        <f t="shared" si="56"/>
        <v>0</v>
      </c>
      <c r="JV11" s="21">
        <f t="shared" si="56"/>
        <v>0</v>
      </c>
      <c r="JW11" s="21">
        <f t="shared" si="56"/>
        <v>0</v>
      </c>
      <c r="JX11" s="21">
        <f t="shared" si="56"/>
        <v>0</v>
      </c>
      <c r="JY11" s="21">
        <f t="shared" ref="JY11" si="57">+SUM(JY12:JY12)*JY8</f>
        <v>0</v>
      </c>
      <c r="JZ11" s="21">
        <f t="shared" ref="JZ11:MK11" si="58">+SUM(JZ12:JZ12)*JZ8</f>
        <v>0</v>
      </c>
      <c r="KA11" s="21">
        <f t="shared" si="58"/>
        <v>0</v>
      </c>
      <c r="KB11" s="21">
        <f t="shared" si="58"/>
        <v>0</v>
      </c>
      <c r="KC11" s="21">
        <f t="shared" si="58"/>
        <v>0</v>
      </c>
      <c r="KD11" s="21">
        <f t="shared" si="58"/>
        <v>0</v>
      </c>
      <c r="KE11" s="21">
        <f t="shared" si="58"/>
        <v>0</v>
      </c>
      <c r="KF11" s="21">
        <f t="shared" si="58"/>
        <v>0</v>
      </c>
      <c r="KG11" s="21">
        <f t="shared" si="58"/>
        <v>0</v>
      </c>
      <c r="KH11" s="21">
        <f t="shared" si="58"/>
        <v>0</v>
      </c>
      <c r="KI11" s="21">
        <f t="shared" si="58"/>
        <v>0</v>
      </c>
      <c r="KJ11" s="21">
        <f t="shared" si="58"/>
        <v>0</v>
      </c>
      <c r="KK11" s="21">
        <f t="shared" si="58"/>
        <v>0</v>
      </c>
      <c r="KL11" s="21">
        <f t="shared" si="58"/>
        <v>0</v>
      </c>
      <c r="KM11" s="21">
        <f t="shared" si="58"/>
        <v>0</v>
      </c>
      <c r="KN11" s="21">
        <f t="shared" si="58"/>
        <v>0</v>
      </c>
      <c r="KO11" s="21">
        <f t="shared" si="58"/>
        <v>0</v>
      </c>
      <c r="KP11" s="21">
        <f t="shared" si="58"/>
        <v>0</v>
      </c>
      <c r="KQ11" s="21">
        <f t="shared" si="58"/>
        <v>0</v>
      </c>
      <c r="KR11" s="21">
        <f t="shared" si="58"/>
        <v>0</v>
      </c>
      <c r="KS11" s="21">
        <f t="shared" si="58"/>
        <v>0</v>
      </c>
      <c r="KT11" s="21">
        <f t="shared" si="58"/>
        <v>0</v>
      </c>
      <c r="KU11" s="21">
        <f t="shared" si="58"/>
        <v>0</v>
      </c>
      <c r="KV11" s="21">
        <f t="shared" si="58"/>
        <v>0</v>
      </c>
      <c r="KW11" s="21">
        <f t="shared" si="58"/>
        <v>0</v>
      </c>
      <c r="KX11" s="21">
        <f t="shared" si="58"/>
        <v>0</v>
      </c>
      <c r="KY11" s="21">
        <f t="shared" si="58"/>
        <v>0</v>
      </c>
      <c r="KZ11" s="21">
        <f t="shared" si="58"/>
        <v>0</v>
      </c>
      <c r="LA11" s="21">
        <f t="shared" si="58"/>
        <v>0</v>
      </c>
      <c r="LB11" s="21">
        <f t="shared" si="58"/>
        <v>0</v>
      </c>
      <c r="LC11" s="21">
        <f t="shared" si="58"/>
        <v>0</v>
      </c>
      <c r="LD11" s="21">
        <f t="shared" si="58"/>
        <v>0</v>
      </c>
      <c r="LE11" s="21">
        <f t="shared" si="58"/>
        <v>0</v>
      </c>
      <c r="LF11" s="21">
        <f t="shared" si="58"/>
        <v>0</v>
      </c>
      <c r="LG11" s="21">
        <f t="shared" si="58"/>
        <v>0</v>
      </c>
      <c r="LH11" s="21">
        <f t="shared" si="58"/>
        <v>0</v>
      </c>
      <c r="LI11" s="21">
        <f t="shared" si="58"/>
        <v>0</v>
      </c>
      <c r="LJ11" s="21">
        <f t="shared" si="58"/>
        <v>0</v>
      </c>
      <c r="LK11" s="21">
        <f t="shared" si="58"/>
        <v>0</v>
      </c>
      <c r="LL11" s="21">
        <f t="shared" si="58"/>
        <v>0</v>
      </c>
      <c r="LM11" s="21">
        <f t="shared" si="58"/>
        <v>0</v>
      </c>
      <c r="LN11" s="21">
        <f t="shared" si="58"/>
        <v>0</v>
      </c>
      <c r="LO11" s="21">
        <f t="shared" si="58"/>
        <v>0</v>
      </c>
      <c r="LP11" s="21">
        <f t="shared" si="58"/>
        <v>0</v>
      </c>
      <c r="LQ11" s="21">
        <f t="shared" si="58"/>
        <v>0</v>
      </c>
      <c r="LR11" s="21">
        <f t="shared" si="58"/>
        <v>0</v>
      </c>
      <c r="LS11" s="21">
        <f t="shared" si="58"/>
        <v>0</v>
      </c>
      <c r="LT11" s="21">
        <f t="shared" si="58"/>
        <v>0</v>
      </c>
      <c r="LU11" s="21">
        <f t="shared" si="58"/>
        <v>0</v>
      </c>
      <c r="LV11" s="21">
        <f t="shared" si="58"/>
        <v>0</v>
      </c>
      <c r="LW11" s="21">
        <f t="shared" si="58"/>
        <v>0</v>
      </c>
      <c r="LX11" s="21">
        <f t="shared" si="58"/>
        <v>0</v>
      </c>
      <c r="LY11" s="21">
        <f t="shared" si="58"/>
        <v>0</v>
      </c>
      <c r="LZ11" s="21">
        <f t="shared" si="58"/>
        <v>0</v>
      </c>
      <c r="MA11" s="21">
        <f t="shared" si="58"/>
        <v>0</v>
      </c>
      <c r="MB11" s="21">
        <f t="shared" si="58"/>
        <v>0</v>
      </c>
      <c r="MC11" s="21">
        <f t="shared" si="58"/>
        <v>0</v>
      </c>
      <c r="MD11" s="21">
        <f t="shared" si="58"/>
        <v>0</v>
      </c>
      <c r="ME11" s="21">
        <f t="shared" si="58"/>
        <v>0</v>
      </c>
      <c r="MF11" s="21">
        <f t="shared" si="58"/>
        <v>0</v>
      </c>
      <c r="MG11" s="21">
        <f t="shared" si="58"/>
        <v>0</v>
      </c>
      <c r="MH11" s="21">
        <f t="shared" si="58"/>
        <v>0</v>
      </c>
      <c r="MI11" s="21">
        <f t="shared" si="58"/>
        <v>0</v>
      </c>
      <c r="MJ11" s="21">
        <f t="shared" si="58"/>
        <v>0</v>
      </c>
      <c r="MK11" s="21">
        <f t="shared" si="58"/>
        <v>0</v>
      </c>
      <c r="ML11" s="21">
        <f t="shared" ref="ML11" si="59">+SUM(ML12:ML12)*ML8</f>
        <v>0</v>
      </c>
    </row>
    <row r="12" spans="1:350" ht="15">
      <c r="A12" s="221"/>
      <c r="B12" s="223"/>
      <c r="C12" s="23" t="s">
        <v>88</v>
      </c>
      <c r="D12" s="24" t="s">
        <v>89</v>
      </c>
      <c r="E12" s="25" t="s">
        <v>90</v>
      </c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>
        <v>0</v>
      </c>
      <c r="AT12" s="26">
        <v>0</v>
      </c>
      <c r="AU12" s="26">
        <v>0</v>
      </c>
      <c r="AV12" s="26">
        <v>0</v>
      </c>
      <c r="AW12" s="26">
        <v>0</v>
      </c>
      <c r="AX12" s="26">
        <f>CEILING(7.33*1000,1)</f>
        <v>7330</v>
      </c>
      <c r="AY12" s="26">
        <f>CEILING(7.33*1000,1)+479</f>
        <v>7809</v>
      </c>
      <c r="AZ12" s="26">
        <f>CEILING(8.33*1100,1)</f>
        <v>9163</v>
      </c>
      <c r="BA12" s="26">
        <f>CEILING(8.33*1100,1)</f>
        <v>9163</v>
      </c>
      <c r="BB12" s="26">
        <v>0</v>
      </c>
      <c r="BC12" s="26">
        <f>CEILING(9.83*1100,1)</f>
        <v>10813</v>
      </c>
      <c r="BD12" s="26">
        <f>CEILING(9.83*1100,1)</f>
        <v>10813</v>
      </c>
      <c r="BE12" s="26">
        <f t="shared" ref="BE12:BO12" si="60">CEILING(9.83*1100,1)</f>
        <v>10813</v>
      </c>
      <c r="BF12" s="26">
        <f t="shared" si="60"/>
        <v>10813</v>
      </c>
      <c r="BG12" s="26">
        <f t="shared" si="60"/>
        <v>10813</v>
      </c>
      <c r="BH12" s="26">
        <f>CEILING(9.83*1100,1)</f>
        <v>10813</v>
      </c>
      <c r="BI12" s="26">
        <v>0</v>
      </c>
      <c r="BJ12" s="26">
        <f>CEILING(9.83*1100,1)</f>
        <v>10813</v>
      </c>
      <c r="BK12" s="26">
        <f t="shared" si="60"/>
        <v>10813</v>
      </c>
      <c r="BL12" s="26">
        <f t="shared" si="60"/>
        <v>10813</v>
      </c>
      <c r="BM12" s="26">
        <f t="shared" si="60"/>
        <v>10813</v>
      </c>
      <c r="BN12" s="26">
        <f t="shared" si="60"/>
        <v>10813</v>
      </c>
      <c r="BO12" s="26">
        <f t="shared" si="60"/>
        <v>10813</v>
      </c>
      <c r="BP12" s="26">
        <v>0</v>
      </c>
      <c r="BQ12" s="26">
        <f>CEILING(9.83*1100,1)</f>
        <v>10813</v>
      </c>
      <c r="BR12" s="26">
        <f t="shared" ref="BR12:BV12" si="61">CEILING(9.83*1100,1)</f>
        <v>10813</v>
      </c>
      <c r="BS12" s="26">
        <f t="shared" si="61"/>
        <v>10813</v>
      </c>
      <c r="BT12" s="26">
        <f t="shared" si="61"/>
        <v>10813</v>
      </c>
      <c r="BU12" s="26">
        <f t="shared" si="61"/>
        <v>10813</v>
      </c>
      <c r="BV12" s="26">
        <f t="shared" si="61"/>
        <v>10813</v>
      </c>
      <c r="BW12" s="26">
        <v>0</v>
      </c>
      <c r="BX12" s="26">
        <f t="shared" ref="BX12:BZ12" si="62">CEILING(9.83*1100,1)</f>
        <v>10813</v>
      </c>
      <c r="BY12" s="26">
        <f t="shared" si="62"/>
        <v>10813</v>
      </c>
      <c r="BZ12" s="26">
        <f t="shared" si="62"/>
        <v>10813</v>
      </c>
      <c r="CA12" s="26">
        <f>CEILING(9.83*1100,1)</f>
        <v>10813</v>
      </c>
      <c r="CB12" s="26">
        <f t="shared" ref="CB12:CC12" si="63">CEILING(9.83*1100,1)</f>
        <v>10813</v>
      </c>
      <c r="CC12" s="26">
        <f t="shared" si="63"/>
        <v>10813</v>
      </c>
      <c r="CD12" s="26">
        <v>0</v>
      </c>
      <c r="CE12" s="26">
        <f>480+1722</f>
        <v>2202</v>
      </c>
      <c r="CF12" s="26">
        <v>0</v>
      </c>
      <c r="CG12" s="26">
        <v>0</v>
      </c>
      <c r="CH12" s="26">
        <v>0</v>
      </c>
      <c r="CI12" s="26">
        <v>0</v>
      </c>
      <c r="CJ12" s="26">
        <v>0</v>
      </c>
      <c r="CK12" s="26">
        <v>0</v>
      </c>
      <c r="CL12" s="26">
        <v>0</v>
      </c>
      <c r="CM12" s="26">
        <v>0</v>
      </c>
      <c r="CN12" s="26">
        <v>0</v>
      </c>
      <c r="CO12" s="26">
        <v>0</v>
      </c>
      <c r="CP12" s="26">
        <v>0</v>
      </c>
      <c r="CQ12" s="26">
        <v>0</v>
      </c>
      <c r="CR12" s="26">
        <v>0</v>
      </c>
      <c r="CS12" s="26">
        <v>0</v>
      </c>
      <c r="CT12" s="26">
        <f>+CEILING(1100*9.83,10)</f>
        <v>10820</v>
      </c>
      <c r="CU12" s="26">
        <f>+CEILING(1100*9.83,10)</f>
        <v>10820</v>
      </c>
      <c r="CV12" s="26">
        <f>+CEILING(1200*9.83,10)+18</f>
        <v>11818</v>
      </c>
      <c r="CW12" s="26">
        <f t="shared" ref="CW12:CZ12" si="64">+CEILING(1300*9.83,10)</f>
        <v>12780</v>
      </c>
      <c r="CX12" s="26">
        <f t="shared" si="64"/>
        <v>12780</v>
      </c>
      <c r="CY12" s="27">
        <v>10502</v>
      </c>
      <c r="CZ12" s="26">
        <f t="shared" si="64"/>
        <v>12780</v>
      </c>
      <c r="DA12" s="26">
        <v>0</v>
      </c>
      <c r="DB12" s="26">
        <v>0</v>
      </c>
      <c r="DC12" s="26">
        <f t="shared" ref="DC12:DE12" si="65">+CEILING(1300*9.83,10)</f>
        <v>12780</v>
      </c>
      <c r="DD12" s="26">
        <f t="shared" si="65"/>
        <v>12780</v>
      </c>
      <c r="DE12" s="26">
        <f t="shared" si="65"/>
        <v>12780</v>
      </c>
      <c r="DF12" s="28">
        <v>0</v>
      </c>
      <c r="DG12" s="26">
        <f>+CEILING(1300*12.83,10)</f>
        <v>16680</v>
      </c>
      <c r="DH12" s="26">
        <f>+CEILING(1300*12.83,10)</f>
        <v>16680</v>
      </c>
      <c r="DI12" s="26">
        <f>+CEILING(1300*12.83,10)</f>
        <v>16680</v>
      </c>
      <c r="DJ12" s="26">
        <f>+CEILING(1300*12.83,10)</f>
        <v>16680</v>
      </c>
      <c r="DK12" s="26">
        <f>+CEILING(1300*12.83,10)</f>
        <v>16680</v>
      </c>
      <c r="DL12" s="26">
        <f t="shared" ref="DL12" si="66">+CEILING(1300*12.83,10)</f>
        <v>16680</v>
      </c>
      <c r="DM12" s="27">
        <f>+CEILING(1300*9.83,10)</f>
        <v>12780</v>
      </c>
      <c r="DN12" s="26">
        <f>+CEILING(1300*12.83,10)</f>
        <v>16680</v>
      </c>
      <c r="DO12" s="26">
        <f t="shared" ref="DO12:DS12" si="67">+CEILING(1300*12.83,10)</f>
        <v>16680</v>
      </c>
      <c r="DP12" s="26">
        <f>+CEILING(1300*12.83,10)</f>
        <v>16680</v>
      </c>
      <c r="DQ12" s="26">
        <f>+CEILING(1300*12.83,10)</f>
        <v>16680</v>
      </c>
      <c r="DR12" s="26">
        <f>+CEILING(1300*12.83,10)</f>
        <v>16680</v>
      </c>
      <c r="DS12" s="26">
        <f t="shared" si="67"/>
        <v>16680</v>
      </c>
      <c r="DT12" s="27">
        <f>+CEILING(1300*9.83,10)</f>
        <v>12780</v>
      </c>
      <c r="DU12" s="26">
        <f>+CEILING(1300*12.83,10)</f>
        <v>16680</v>
      </c>
      <c r="DV12" s="26">
        <f>+CEILING(1300*12.83,10)</f>
        <v>16680</v>
      </c>
      <c r="DW12" s="26">
        <f>+CEILING(1300*12.83,10)</f>
        <v>16680</v>
      </c>
      <c r="DX12" s="26">
        <f>+CEILING(1300*12.83,10)</f>
        <v>16680</v>
      </c>
      <c r="DY12" s="26">
        <f t="shared" ref="DY12:DZ12" si="68">+CEILING(1300*12.83,10)</f>
        <v>16680</v>
      </c>
      <c r="DZ12" s="26">
        <f t="shared" si="68"/>
        <v>16680</v>
      </c>
      <c r="EA12" s="27">
        <f>+CEILING(1300*9.83,10)</f>
        <v>12780</v>
      </c>
      <c r="EB12" s="26">
        <f>+CEILING(1300*12.83,10)</f>
        <v>16680</v>
      </c>
      <c r="EC12" s="26">
        <f t="shared" ref="EC12:EG12" si="69">+CEILING(1300*12.83,10)</f>
        <v>16680</v>
      </c>
      <c r="ED12" s="26">
        <f t="shared" si="69"/>
        <v>16680</v>
      </c>
      <c r="EE12" s="26">
        <f t="shared" si="69"/>
        <v>16680</v>
      </c>
      <c r="EF12" s="26">
        <f t="shared" si="69"/>
        <v>16680</v>
      </c>
      <c r="EG12" s="26">
        <f t="shared" si="69"/>
        <v>16680</v>
      </c>
      <c r="EH12" s="27">
        <f>+CEILING(1300*9.83,10)</f>
        <v>12780</v>
      </c>
      <c r="EI12" s="26">
        <f>+CEILING(1300*12.83,10)</f>
        <v>16680</v>
      </c>
      <c r="EJ12" s="26">
        <f t="shared" ref="EJ12:FD12" si="70">+CEILING(1300*12.83,10)</f>
        <v>16680</v>
      </c>
      <c r="EK12" s="26">
        <f t="shared" si="70"/>
        <v>16680</v>
      </c>
      <c r="EL12" s="26">
        <f t="shared" si="70"/>
        <v>16680</v>
      </c>
      <c r="EM12" s="26">
        <f t="shared" si="70"/>
        <v>16680</v>
      </c>
      <c r="EN12" s="26">
        <f t="shared" si="70"/>
        <v>16680</v>
      </c>
      <c r="EO12" s="27">
        <v>0</v>
      </c>
      <c r="EP12" s="26">
        <f t="shared" si="70"/>
        <v>16680</v>
      </c>
      <c r="EQ12" s="26">
        <f t="shared" si="70"/>
        <v>16680</v>
      </c>
      <c r="ER12" s="26">
        <f t="shared" si="70"/>
        <v>16680</v>
      </c>
      <c r="ES12" s="26">
        <f t="shared" si="70"/>
        <v>16680</v>
      </c>
      <c r="ET12" s="26">
        <f t="shared" si="70"/>
        <v>16680</v>
      </c>
      <c r="EU12" s="26">
        <f t="shared" si="70"/>
        <v>16680</v>
      </c>
      <c r="EV12" s="27">
        <f>+CEILING(1300*9.33,10)-48</f>
        <v>12082</v>
      </c>
      <c r="EW12" s="26">
        <f t="shared" si="70"/>
        <v>16680</v>
      </c>
      <c r="EX12" s="26">
        <f t="shared" si="70"/>
        <v>16680</v>
      </c>
      <c r="EY12" s="26">
        <f t="shared" si="70"/>
        <v>16680</v>
      </c>
      <c r="EZ12" s="26">
        <f t="shared" si="70"/>
        <v>16680</v>
      </c>
      <c r="FA12" s="26">
        <f t="shared" si="70"/>
        <v>16680</v>
      </c>
      <c r="FB12" s="26">
        <f t="shared" si="70"/>
        <v>16680</v>
      </c>
      <c r="FC12" s="27">
        <f>+CEILING(1300*9.33,10)</f>
        <v>12130</v>
      </c>
      <c r="FD12" s="26">
        <f t="shared" si="70"/>
        <v>16680</v>
      </c>
      <c r="FE12" s="26">
        <f>+CEILING(1300*11.93,10)+878</f>
        <v>16388</v>
      </c>
      <c r="FF12" s="26">
        <f t="shared" ref="FF12:FI12" si="71">+CEILING(1300*11.93,10)</f>
        <v>15510</v>
      </c>
      <c r="FG12" s="26">
        <f t="shared" si="71"/>
        <v>15510</v>
      </c>
      <c r="FH12" s="26">
        <f t="shared" si="71"/>
        <v>15510</v>
      </c>
      <c r="FI12" s="29">
        <f t="shared" si="71"/>
        <v>15510</v>
      </c>
      <c r="FJ12" s="29">
        <v>0</v>
      </c>
      <c r="FK12" s="29">
        <f t="shared" ref="FK12:FP12" si="72">+CEILING(1350*11.33,10)</f>
        <v>15300</v>
      </c>
      <c r="FL12" s="29">
        <f t="shared" si="72"/>
        <v>15300</v>
      </c>
      <c r="FM12" s="29">
        <f t="shared" si="72"/>
        <v>15300</v>
      </c>
      <c r="FN12" s="29">
        <f t="shared" si="72"/>
        <v>15300</v>
      </c>
      <c r="FO12" s="29">
        <f t="shared" si="72"/>
        <v>15300</v>
      </c>
      <c r="FP12" s="29">
        <f t="shared" si="72"/>
        <v>15300</v>
      </c>
      <c r="FQ12" s="27">
        <v>0</v>
      </c>
      <c r="FR12" s="26">
        <f>+CEILING(1350*11.33,10)</f>
        <v>15300</v>
      </c>
      <c r="FS12" s="26">
        <f t="shared" ref="FS12:GD12" si="73">+CEILING(1350*11.33,10)</f>
        <v>15300</v>
      </c>
      <c r="FT12" s="26">
        <f t="shared" si="73"/>
        <v>15300</v>
      </c>
      <c r="FU12" s="26">
        <f t="shared" si="73"/>
        <v>15300</v>
      </c>
      <c r="FV12" s="26">
        <f t="shared" si="73"/>
        <v>15300</v>
      </c>
      <c r="FW12" s="26">
        <f t="shared" si="73"/>
        <v>15300</v>
      </c>
      <c r="FX12" s="27">
        <v>0</v>
      </c>
      <c r="FY12" s="26">
        <f>+CEILING(1350*11.33,10)</f>
        <v>15300</v>
      </c>
      <c r="FZ12" s="26">
        <f t="shared" si="73"/>
        <v>15300</v>
      </c>
      <c r="GA12" s="26">
        <f t="shared" si="73"/>
        <v>15300</v>
      </c>
      <c r="GB12" s="26">
        <f t="shared" si="73"/>
        <v>15300</v>
      </c>
      <c r="GC12" s="26">
        <f t="shared" si="73"/>
        <v>15300</v>
      </c>
      <c r="GD12" s="26">
        <f t="shared" si="73"/>
        <v>15300</v>
      </c>
      <c r="GE12" s="27">
        <v>0</v>
      </c>
      <c r="GF12" s="26">
        <f t="shared" ref="GF12:GG12" si="74">+CEILING(1350*10.33,10)</f>
        <v>13950</v>
      </c>
      <c r="GG12" s="26">
        <f t="shared" si="74"/>
        <v>13950</v>
      </c>
      <c r="GH12" s="26">
        <f t="shared" ref="GH12:GK12" si="75">+CEILING(1350*7.83,10)</f>
        <v>10580</v>
      </c>
      <c r="GI12" s="26">
        <f t="shared" si="75"/>
        <v>10580</v>
      </c>
      <c r="GJ12" s="26">
        <f t="shared" si="75"/>
        <v>10580</v>
      </c>
      <c r="GK12" s="26">
        <f t="shared" si="75"/>
        <v>10580</v>
      </c>
      <c r="GL12" s="27">
        <v>0</v>
      </c>
      <c r="GM12" s="26">
        <f>+CEILING(1350*7.33,10)</f>
        <v>9900</v>
      </c>
      <c r="GN12" s="26">
        <f t="shared" ref="GN12:GU12" si="76">+CEILING(1350*7.33,10)</f>
        <v>9900</v>
      </c>
      <c r="GO12" s="26">
        <f t="shared" si="76"/>
        <v>9900</v>
      </c>
      <c r="GP12" s="26">
        <f t="shared" si="76"/>
        <v>9900</v>
      </c>
      <c r="GQ12" s="26">
        <f t="shared" si="76"/>
        <v>9900</v>
      </c>
      <c r="GR12" s="26">
        <f t="shared" si="76"/>
        <v>9900</v>
      </c>
      <c r="GS12" s="27">
        <v>0</v>
      </c>
      <c r="GT12" s="26">
        <f t="shared" si="76"/>
        <v>9900</v>
      </c>
      <c r="GU12" s="26">
        <f t="shared" si="76"/>
        <v>9900</v>
      </c>
      <c r="GV12" s="26">
        <f>+CEILING(1350*7.33,10)+1460</f>
        <v>11360</v>
      </c>
      <c r="GW12" s="26">
        <f t="shared" ref="GW12:GY12" si="77">+CEILING(1350*9.83,10)</f>
        <v>13280</v>
      </c>
      <c r="GX12" s="26">
        <f t="shared" si="77"/>
        <v>13280</v>
      </c>
      <c r="GY12" s="26">
        <f t="shared" si="77"/>
        <v>13280</v>
      </c>
      <c r="GZ12" s="27">
        <v>0</v>
      </c>
      <c r="HA12" s="26">
        <f>+CEILING(1350*9.83,10)-367</f>
        <v>12913</v>
      </c>
      <c r="HB12" s="26">
        <f>+CEILING(1350*9.83,10)</f>
        <v>13280</v>
      </c>
      <c r="HC12" s="26">
        <v>13524</v>
      </c>
      <c r="HD12" s="26">
        <v>14490</v>
      </c>
      <c r="HE12" s="26">
        <v>14490</v>
      </c>
      <c r="HF12" s="26">
        <v>14490</v>
      </c>
      <c r="HG12" s="27">
        <v>13524</v>
      </c>
      <c r="HH12" s="26">
        <v>14490</v>
      </c>
      <c r="HI12" s="26">
        <v>14490</v>
      </c>
      <c r="HJ12" s="26">
        <v>14490</v>
      </c>
      <c r="HK12" s="26">
        <v>14490</v>
      </c>
      <c r="HL12" s="26"/>
      <c r="HM12" s="26">
        <v>14490</v>
      </c>
      <c r="HN12" s="27">
        <v>13524</v>
      </c>
      <c r="HO12" s="26">
        <v>14490</v>
      </c>
      <c r="HP12" s="26">
        <v>14490</v>
      </c>
      <c r="HQ12" s="26">
        <v>14490</v>
      </c>
      <c r="HR12" s="26">
        <v>14490</v>
      </c>
      <c r="HS12" s="26">
        <v>14490</v>
      </c>
      <c r="HT12" s="26">
        <v>14490</v>
      </c>
      <c r="HU12" s="27">
        <v>13524</v>
      </c>
      <c r="HV12" s="27">
        <v>0</v>
      </c>
      <c r="HW12" s="27">
        <v>0</v>
      </c>
      <c r="HX12" s="26">
        <v>14490</v>
      </c>
      <c r="HY12" s="26">
        <v>14490</v>
      </c>
      <c r="HZ12" s="26">
        <v>14490</v>
      </c>
      <c r="IA12" s="26">
        <v>11592</v>
      </c>
      <c r="IB12" s="27">
        <v>0</v>
      </c>
      <c r="IC12" s="26">
        <v>14490</v>
      </c>
      <c r="ID12" s="26">
        <v>15456</v>
      </c>
      <c r="IE12" s="26">
        <v>15456</v>
      </c>
      <c r="IF12" s="26">
        <v>15456</v>
      </c>
      <c r="IG12" s="26">
        <v>15456</v>
      </c>
      <c r="IH12" s="26">
        <v>15456</v>
      </c>
      <c r="II12" s="27">
        <f>1932+13526</f>
        <v>15458</v>
      </c>
      <c r="IJ12" s="26">
        <v>15456</v>
      </c>
      <c r="IK12" s="26">
        <v>15456</v>
      </c>
      <c r="IL12" s="26">
        <v>15456</v>
      </c>
      <c r="IM12" s="26">
        <v>15456</v>
      </c>
      <c r="IN12" s="26">
        <v>15456</v>
      </c>
      <c r="IO12" s="26">
        <v>15456</v>
      </c>
      <c r="IP12" s="27">
        <v>13524</v>
      </c>
      <c r="IQ12" s="26">
        <v>15456</v>
      </c>
      <c r="IR12" s="26">
        <v>15456</v>
      </c>
      <c r="IS12" s="26">
        <v>15456</v>
      </c>
      <c r="IT12" s="26">
        <v>15456</v>
      </c>
      <c r="IU12" s="26">
        <v>15456</v>
      </c>
      <c r="IV12" s="26">
        <v>15456</v>
      </c>
      <c r="IW12" s="27">
        <v>13524</v>
      </c>
      <c r="IX12" s="26">
        <v>15456</v>
      </c>
      <c r="IY12" s="26">
        <f>13526-1934</f>
        <v>11592</v>
      </c>
      <c r="IZ12" s="26"/>
      <c r="JA12" s="26"/>
      <c r="JB12" s="26"/>
      <c r="JC12" s="26"/>
      <c r="JD12" s="26"/>
      <c r="JE12" s="26"/>
      <c r="JF12" s="26"/>
      <c r="JG12" s="26"/>
      <c r="JH12" s="26"/>
      <c r="JI12" s="26"/>
      <c r="JJ12" s="26"/>
      <c r="JK12" s="26"/>
      <c r="JL12" s="26"/>
      <c r="JM12" s="26"/>
      <c r="JN12" s="26"/>
      <c r="JO12" s="26"/>
      <c r="JP12" s="26"/>
      <c r="JQ12" s="26"/>
      <c r="JR12" s="26"/>
      <c r="JS12" s="26"/>
      <c r="JT12" s="26"/>
      <c r="JU12" s="26"/>
      <c r="JV12" s="26"/>
      <c r="JW12" s="26"/>
      <c r="JX12" s="26"/>
      <c r="JY12" s="26"/>
      <c r="JZ12" s="26"/>
      <c r="KA12" s="26"/>
      <c r="KB12" s="26"/>
      <c r="KC12" s="26"/>
      <c r="KD12" s="26"/>
      <c r="KE12" s="26"/>
      <c r="KF12" s="27"/>
      <c r="KG12" s="26"/>
      <c r="KH12" s="26"/>
      <c r="KI12" s="26"/>
      <c r="KJ12" s="26"/>
      <c r="KK12" s="26"/>
      <c r="KL12" s="26"/>
      <c r="KM12" s="27"/>
      <c r="KN12" s="26"/>
      <c r="KO12" s="26"/>
      <c r="KP12" s="26"/>
      <c r="KQ12" s="26"/>
      <c r="KR12" s="26"/>
      <c r="KS12" s="26"/>
      <c r="KT12" s="27"/>
      <c r="KU12" s="26"/>
      <c r="KV12" s="26"/>
      <c r="KW12" s="26"/>
      <c r="KX12" s="26"/>
      <c r="KY12" s="26"/>
      <c r="KZ12" s="26"/>
      <c r="LA12" s="27"/>
      <c r="LB12" s="26"/>
      <c r="LC12" s="26"/>
      <c r="LD12" s="26"/>
      <c r="LE12" s="26"/>
      <c r="LF12" s="26"/>
      <c r="LG12" s="26"/>
      <c r="LH12" s="27"/>
      <c r="LI12" s="26"/>
      <c r="LJ12" s="26"/>
      <c r="LK12" s="26"/>
      <c r="LL12" s="26"/>
      <c r="LM12" s="26"/>
      <c r="LN12" s="26"/>
      <c r="LO12" s="26"/>
      <c r="LP12" s="26"/>
      <c r="LQ12" s="26"/>
      <c r="LR12" s="26"/>
      <c r="LS12" s="26"/>
      <c r="LT12" s="26"/>
      <c r="LU12" s="26"/>
      <c r="LV12" s="26"/>
      <c r="LW12" s="26"/>
      <c r="LX12" s="26"/>
      <c r="LY12" s="26"/>
      <c r="LZ12" s="26"/>
      <c r="MA12" s="26"/>
      <c r="MB12" s="26"/>
      <c r="MC12" s="26"/>
      <c r="MD12" s="26"/>
      <c r="ME12" s="26"/>
      <c r="MF12" s="26"/>
      <c r="MG12" s="26"/>
      <c r="MH12" s="26"/>
      <c r="MI12" s="26"/>
      <c r="MJ12" s="26"/>
      <c r="MK12" s="26"/>
      <c r="ML12" s="26"/>
    </row>
    <row r="13" spans="1:350" ht="15" customHeight="1">
      <c r="A13" s="221"/>
      <c r="B13" s="223"/>
      <c r="C13" s="231" t="s">
        <v>91</v>
      </c>
      <c r="D13" s="232"/>
      <c r="E13" s="233"/>
      <c r="F13" s="30">
        <f t="shared" ref="F13:BQ13" si="78">COUNTIF(F12:F12,"&gt;0")</f>
        <v>0</v>
      </c>
      <c r="G13" s="30">
        <f t="shared" si="78"/>
        <v>0</v>
      </c>
      <c r="H13" s="30">
        <f t="shared" si="78"/>
        <v>0</v>
      </c>
      <c r="I13" s="30">
        <f t="shared" si="78"/>
        <v>0</v>
      </c>
      <c r="J13" s="30">
        <f t="shared" si="78"/>
        <v>0</v>
      </c>
      <c r="K13" s="30">
        <f t="shared" si="78"/>
        <v>0</v>
      </c>
      <c r="L13" s="30">
        <f t="shared" si="78"/>
        <v>0</v>
      </c>
      <c r="M13" s="30">
        <f t="shared" si="78"/>
        <v>0</v>
      </c>
      <c r="N13" s="30">
        <f t="shared" si="78"/>
        <v>0</v>
      </c>
      <c r="O13" s="30">
        <f t="shared" si="78"/>
        <v>0</v>
      </c>
      <c r="P13" s="30">
        <f t="shared" si="78"/>
        <v>0</v>
      </c>
      <c r="Q13" s="30">
        <f t="shared" si="78"/>
        <v>0</v>
      </c>
      <c r="R13" s="30">
        <f t="shared" si="78"/>
        <v>0</v>
      </c>
      <c r="S13" s="30">
        <f t="shared" si="78"/>
        <v>0</v>
      </c>
      <c r="T13" s="30">
        <f t="shared" si="78"/>
        <v>0</v>
      </c>
      <c r="U13" s="30">
        <f t="shared" si="78"/>
        <v>0</v>
      </c>
      <c r="V13" s="30">
        <f t="shared" si="78"/>
        <v>0</v>
      </c>
      <c r="W13" s="30">
        <f t="shared" si="78"/>
        <v>0</v>
      </c>
      <c r="X13" s="30">
        <f t="shared" si="78"/>
        <v>0</v>
      </c>
      <c r="Y13" s="30">
        <f t="shared" si="78"/>
        <v>0</v>
      </c>
      <c r="Z13" s="30">
        <f t="shared" si="78"/>
        <v>0</v>
      </c>
      <c r="AA13" s="30">
        <f t="shared" si="78"/>
        <v>0</v>
      </c>
      <c r="AB13" s="30">
        <f t="shared" si="78"/>
        <v>0</v>
      </c>
      <c r="AC13" s="30">
        <f t="shared" si="78"/>
        <v>0</v>
      </c>
      <c r="AD13" s="30">
        <f t="shared" si="78"/>
        <v>0</v>
      </c>
      <c r="AE13" s="30">
        <f t="shared" si="78"/>
        <v>0</v>
      </c>
      <c r="AF13" s="30">
        <f t="shared" si="78"/>
        <v>0</v>
      </c>
      <c r="AG13" s="30">
        <f t="shared" si="78"/>
        <v>0</v>
      </c>
      <c r="AH13" s="30">
        <f t="shared" si="78"/>
        <v>0</v>
      </c>
      <c r="AI13" s="30">
        <f t="shared" si="78"/>
        <v>0</v>
      </c>
      <c r="AJ13" s="30">
        <f t="shared" si="78"/>
        <v>0</v>
      </c>
      <c r="AK13" s="30">
        <f t="shared" si="78"/>
        <v>0</v>
      </c>
      <c r="AL13" s="30">
        <f t="shared" si="78"/>
        <v>0</v>
      </c>
      <c r="AM13" s="30">
        <f t="shared" si="78"/>
        <v>0</v>
      </c>
      <c r="AN13" s="30">
        <f t="shared" si="78"/>
        <v>0</v>
      </c>
      <c r="AO13" s="30">
        <f t="shared" si="78"/>
        <v>0</v>
      </c>
      <c r="AP13" s="30">
        <f t="shared" si="78"/>
        <v>0</v>
      </c>
      <c r="AQ13" s="30">
        <f t="shared" si="78"/>
        <v>0</v>
      </c>
      <c r="AR13" s="30">
        <f t="shared" si="78"/>
        <v>0</v>
      </c>
      <c r="AS13" s="30">
        <f t="shared" si="78"/>
        <v>0</v>
      </c>
      <c r="AT13" s="30">
        <f t="shared" si="78"/>
        <v>0</v>
      </c>
      <c r="AU13" s="30">
        <f t="shared" si="78"/>
        <v>0</v>
      </c>
      <c r="AV13" s="30">
        <f t="shared" si="78"/>
        <v>0</v>
      </c>
      <c r="AW13" s="30">
        <f t="shared" si="78"/>
        <v>0</v>
      </c>
      <c r="AX13" s="30">
        <f t="shared" si="78"/>
        <v>1</v>
      </c>
      <c r="AY13" s="30">
        <f t="shared" si="78"/>
        <v>1</v>
      </c>
      <c r="AZ13" s="30">
        <f t="shared" si="78"/>
        <v>1</v>
      </c>
      <c r="BA13" s="30">
        <f t="shared" si="78"/>
        <v>1</v>
      </c>
      <c r="BB13" s="30">
        <f t="shared" si="78"/>
        <v>0</v>
      </c>
      <c r="BC13" s="30">
        <f t="shared" si="78"/>
        <v>1</v>
      </c>
      <c r="BD13" s="30">
        <f t="shared" si="78"/>
        <v>1</v>
      </c>
      <c r="BE13" s="30">
        <f t="shared" si="78"/>
        <v>1</v>
      </c>
      <c r="BF13" s="30">
        <f t="shared" si="78"/>
        <v>1</v>
      </c>
      <c r="BG13" s="30">
        <f t="shared" si="78"/>
        <v>1</v>
      </c>
      <c r="BH13" s="30">
        <f t="shared" si="78"/>
        <v>1</v>
      </c>
      <c r="BI13" s="30">
        <f t="shared" si="78"/>
        <v>0</v>
      </c>
      <c r="BJ13" s="30">
        <f t="shared" si="78"/>
        <v>1</v>
      </c>
      <c r="BK13" s="30">
        <f t="shared" si="78"/>
        <v>1</v>
      </c>
      <c r="BL13" s="30">
        <f t="shared" si="78"/>
        <v>1</v>
      </c>
      <c r="BM13" s="30">
        <f t="shared" si="78"/>
        <v>1</v>
      </c>
      <c r="BN13" s="30">
        <f t="shared" si="78"/>
        <v>1</v>
      </c>
      <c r="BO13" s="30">
        <f t="shared" si="78"/>
        <v>1</v>
      </c>
      <c r="BP13" s="30">
        <f t="shared" si="78"/>
        <v>0</v>
      </c>
      <c r="BQ13" s="30">
        <f t="shared" si="78"/>
        <v>1</v>
      </c>
      <c r="BR13" s="30">
        <f t="shared" ref="BR13:DH13" si="79">COUNTIF(BR12:BR12,"&gt;0")</f>
        <v>1</v>
      </c>
      <c r="BS13" s="30">
        <f t="shared" si="79"/>
        <v>1</v>
      </c>
      <c r="BT13" s="30">
        <f t="shared" si="79"/>
        <v>1</v>
      </c>
      <c r="BU13" s="30">
        <f t="shared" si="79"/>
        <v>1</v>
      </c>
      <c r="BV13" s="30">
        <f t="shared" si="79"/>
        <v>1</v>
      </c>
      <c r="BW13" s="30">
        <f t="shared" si="79"/>
        <v>0</v>
      </c>
      <c r="BX13" s="30">
        <f t="shared" si="79"/>
        <v>1</v>
      </c>
      <c r="BY13" s="30">
        <f t="shared" si="79"/>
        <v>1</v>
      </c>
      <c r="BZ13" s="30">
        <f t="shared" si="79"/>
        <v>1</v>
      </c>
      <c r="CA13" s="30">
        <f t="shared" si="79"/>
        <v>1</v>
      </c>
      <c r="CB13" s="30">
        <f t="shared" si="79"/>
        <v>1</v>
      </c>
      <c r="CC13" s="30">
        <f t="shared" si="79"/>
        <v>1</v>
      </c>
      <c r="CD13" s="30">
        <f t="shared" si="79"/>
        <v>0</v>
      </c>
      <c r="CE13" s="30">
        <f t="shared" si="79"/>
        <v>1</v>
      </c>
      <c r="CF13" s="30">
        <f t="shared" si="79"/>
        <v>0</v>
      </c>
      <c r="CG13" s="30">
        <f t="shared" si="79"/>
        <v>0</v>
      </c>
      <c r="CH13" s="30">
        <f t="shared" si="79"/>
        <v>0</v>
      </c>
      <c r="CI13" s="30">
        <f t="shared" si="79"/>
        <v>0</v>
      </c>
      <c r="CJ13" s="30">
        <f t="shared" si="79"/>
        <v>0</v>
      </c>
      <c r="CK13" s="30">
        <f t="shared" si="79"/>
        <v>0</v>
      </c>
      <c r="CL13" s="30">
        <f t="shared" si="79"/>
        <v>0</v>
      </c>
      <c r="CM13" s="30">
        <f t="shared" si="79"/>
        <v>0</v>
      </c>
      <c r="CN13" s="30">
        <f t="shared" si="79"/>
        <v>0</v>
      </c>
      <c r="CO13" s="30">
        <f t="shared" si="79"/>
        <v>0</v>
      </c>
      <c r="CP13" s="30">
        <f t="shared" si="79"/>
        <v>0</v>
      </c>
      <c r="CQ13" s="30">
        <f t="shared" si="79"/>
        <v>0</v>
      </c>
      <c r="CR13" s="30">
        <f t="shared" si="79"/>
        <v>0</v>
      </c>
      <c r="CS13" s="30">
        <f t="shared" si="79"/>
        <v>0</v>
      </c>
      <c r="CT13" s="30">
        <f t="shared" si="79"/>
        <v>1</v>
      </c>
      <c r="CU13" s="30">
        <f t="shared" si="79"/>
        <v>1</v>
      </c>
      <c r="CV13" s="30">
        <f t="shared" si="79"/>
        <v>1</v>
      </c>
      <c r="CW13" s="30">
        <f t="shared" si="79"/>
        <v>1</v>
      </c>
      <c r="CX13" s="30">
        <f t="shared" si="79"/>
        <v>1</v>
      </c>
      <c r="CY13" s="30">
        <f t="shared" si="79"/>
        <v>1</v>
      </c>
      <c r="CZ13" s="30">
        <f t="shared" si="79"/>
        <v>1</v>
      </c>
      <c r="DA13" s="30">
        <f t="shared" si="79"/>
        <v>0</v>
      </c>
      <c r="DB13" s="30">
        <f t="shared" si="79"/>
        <v>0</v>
      </c>
      <c r="DC13" s="30">
        <f t="shared" si="79"/>
        <v>1</v>
      </c>
      <c r="DD13" s="30">
        <f t="shared" si="79"/>
        <v>1</v>
      </c>
      <c r="DE13" s="30">
        <f t="shared" si="79"/>
        <v>1</v>
      </c>
      <c r="DF13" s="30">
        <f t="shared" si="79"/>
        <v>0</v>
      </c>
      <c r="DG13" s="30">
        <f t="shared" si="79"/>
        <v>1</v>
      </c>
      <c r="DH13" s="30">
        <f t="shared" si="79"/>
        <v>1</v>
      </c>
      <c r="DI13" s="30">
        <f>COUNTIF(DI12,"&gt;0")</f>
        <v>1</v>
      </c>
      <c r="DJ13" s="30">
        <f t="shared" ref="DJ13:DO13" si="80">COUNTIF(DJ12:DJ12,"&gt;0")</f>
        <v>1</v>
      </c>
      <c r="DK13" s="30">
        <f t="shared" si="80"/>
        <v>1</v>
      </c>
      <c r="DL13" s="30">
        <f t="shared" si="80"/>
        <v>1</v>
      </c>
      <c r="DM13" s="30">
        <f t="shared" si="80"/>
        <v>1</v>
      </c>
      <c r="DN13" s="30">
        <f t="shared" si="80"/>
        <v>1</v>
      </c>
      <c r="DO13" s="30">
        <f t="shared" si="80"/>
        <v>1</v>
      </c>
      <c r="DP13" s="30">
        <v>1</v>
      </c>
      <c r="DQ13" s="30">
        <f t="shared" ref="DQ13:GB13" si="81">COUNTIF(DQ12:DQ12,"&gt;0")</f>
        <v>1</v>
      </c>
      <c r="DR13" s="30">
        <f t="shared" si="81"/>
        <v>1</v>
      </c>
      <c r="DS13" s="30">
        <f t="shared" si="81"/>
        <v>1</v>
      </c>
      <c r="DT13" s="30">
        <f t="shared" si="81"/>
        <v>1</v>
      </c>
      <c r="DU13" s="30">
        <f t="shared" si="81"/>
        <v>1</v>
      </c>
      <c r="DV13" s="30">
        <f t="shared" si="81"/>
        <v>1</v>
      </c>
      <c r="DW13" s="30">
        <f t="shared" si="81"/>
        <v>1</v>
      </c>
      <c r="DX13" s="30">
        <f t="shared" si="81"/>
        <v>1</v>
      </c>
      <c r="DY13" s="30">
        <f t="shared" si="81"/>
        <v>1</v>
      </c>
      <c r="DZ13" s="30">
        <f t="shared" si="81"/>
        <v>1</v>
      </c>
      <c r="EA13" s="30">
        <f t="shared" si="81"/>
        <v>1</v>
      </c>
      <c r="EB13" s="30">
        <f t="shared" si="81"/>
        <v>1</v>
      </c>
      <c r="EC13" s="30">
        <f t="shared" si="81"/>
        <v>1</v>
      </c>
      <c r="ED13" s="30">
        <f t="shared" si="81"/>
        <v>1</v>
      </c>
      <c r="EE13" s="30">
        <f t="shared" si="81"/>
        <v>1</v>
      </c>
      <c r="EF13" s="30">
        <f t="shared" si="81"/>
        <v>1</v>
      </c>
      <c r="EG13" s="30">
        <f t="shared" si="81"/>
        <v>1</v>
      </c>
      <c r="EH13" s="30">
        <f t="shared" si="81"/>
        <v>1</v>
      </c>
      <c r="EI13" s="30">
        <f t="shared" si="81"/>
        <v>1</v>
      </c>
      <c r="EJ13" s="30">
        <f t="shared" si="81"/>
        <v>1</v>
      </c>
      <c r="EK13" s="30">
        <f t="shared" si="81"/>
        <v>1</v>
      </c>
      <c r="EL13" s="30">
        <f t="shared" si="81"/>
        <v>1</v>
      </c>
      <c r="EM13" s="30">
        <f t="shared" si="81"/>
        <v>1</v>
      </c>
      <c r="EN13" s="30">
        <f t="shared" si="81"/>
        <v>1</v>
      </c>
      <c r="EO13" s="30">
        <f t="shared" si="81"/>
        <v>0</v>
      </c>
      <c r="EP13" s="30">
        <f t="shared" si="81"/>
        <v>1</v>
      </c>
      <c r="EQ13" s="30">
        <f t="shared" si="81"/>
        <v>1</v>
      </c>
      <c r="ER13" s="30">
        <f t="shared" si="81"/>
        <v>1</v>
      </c>
      <c r="ES13" s="30">
        <f t="shared" si="81"/>
        <v>1</v>
      </c>
      <c r="ET13" s="30">
        <f t="shared" si="81"/>
        <v>1</v>
      </c>
      <c r="EU13" s="30">
        <f t="shared" si="81"/>
        <v>1</v>
      </c>
      <c r="EV13" s="30">
        <f t="shared" si="81"/>
        <v>1</v>
      </c>
      <c r="EW13" s="30">
        <f t="shared" si="81"/>
        <v>1</v>
      </c>
      <c r="EX13" s="30">
        <f t="shared" si="81"/>
        <v>1</v>
      </c>
      <c r="EY13" s="30">
        <f t="shared" si="81"/>
        <v>1</v>
      </c>
      <c r="EZ13" s="30">
        <f t="shared" si="81"/>
        <v>1</v>
      </c>
      <c r="FA13" s="30">
        <f t="shared" si="81"/>
        <v>1</v>
      </c>
      <c r="FB13" s="30">
        <f t="shared" si="81"/>
        <v>1</v>
      </c>
      <c r="FC13" s="30">
        <f t="shared" si="81"/>
        <v>1</v>
      </c>
      <c r="FD13" s="30">
        <f t="shared" si="81"/>
        <v>1</v>
      </c>
      <c r="FE13" s="30">
        <f t="shared" si="81"/>
        <v>1</v>
      </c>
      <c r="FF13" s="30">
        <f t="shared" si="81"/>
        <v>1</v>
      </c>
      <c r="FG13" s="30">
        <f t="shared" si="81"/>
        <v>1</v>
      </c>
      <c r="FH13" s="30">
        <f t="shared" si="81"/>
        <v>1</v>
      </c>
      <c r="FI13" s="30">
        <f t="shared" si="81"/>
        <v>1</v>
      </c>
      <c r="FJ13" s="30">
        <f t="shared" si="81"/>
        <v>0</v>
      </c>
      <c r="FK13" s="30">
        <f t="shared" si="81"/>
        <v>1</v>
      </c>
      <c r="FL13" s="30">
        <f t="shared" si="81"/>
        <v>1</v>
      </c>
      <c r="FM13" s="30">
        <f t="shared" si="81"/>
        <v>1</v>
      </c>
      <c r="FN13" s="30">
        <f t="shared" si="81"/>
        <v>1</v>
      </c>
      <c r="FO13" s="30">
        <f t="shared" si="81"/>
        <v>1</v>
      </c>
      <c r="FP13" s="30">
        <f t="shared" si="81"/>
        <v>1</v>
      </c>
      <c r="FQ13" s="30">
        <f t="shared" si="81"/>
        <v>0</v>
      </c>
      <c r="FR13" s="30">
        <f t="shared" si="81"/>
        <v>1</v>
      </c>
      <c r="FS13" s="30">
        <f t="shared" si="81"/>
        <v>1</v>
      </c>
      <c r="FT13" s="30">
        <f t="shared" si="81"/>
        <v>1</v>
      </c>
      <c r="FU13" s="30">
        <f t="shared" si="81"/>
        <v>1</v>
      </c>
      <c r="FV13" s="30">
        <f t="shared" si="81"/>
        <v>1</v>
      </c>
      <c r="FW13" s="30">
        <f t="shared" si="81"/>
        <v>1</v>
      </c>
      <c r="FX13" s="30">
        <f t="shared" si="81"/>
        <v>0</v>
      </c>
      <c r="FY13" s="30">
        <f t="shared" si="81"/>
        <v>1</v>
      </c>
      <c r="FZ13" s="30">
        <f t="shared" si="81"/>
        <v>1</v>
      </c>
      <c r="GA13" s="30">
        <f t="shared" si="81"/>
        <v>1</v>
      </c>
      <c r="GB13" s="30">
        <f t="shared" si="81"/>
        <v>1</v>
      </c>
      <c r="GC13" s="30">
        <f t="shared" ref="GC13:HG13" si="82">COUNTIF(GC12:GC12,"&gt;0")</f>
        <v>1</v>
      </c>
      <c r="GD13" s="30">
        <f t="shared" si="82"/>
        <v>1</v>
      </c>
      <c r="GE13" s="30">
        <f t="shared" si="82"/>
        <v>0</v>
      </c>
      <c r="GF13" s="30">
        <f t="shared" si="82"/>
        <v>1</v>
      </c>
      <c r="GG13" s="30">
        <f t="shared" si="82"/>
        <v>1</v>
      </c>
      <c r="GH13" s="30">
        <f t="shared" si="82"/>
        <v>1</v>
      </c>
      <c r="GI13" s="30">
        <f t="shared" si="82"/>
        <v>1</v>
      </c>
      <c r="GJ13" s="30">
        <f t="shared" si="82"/>
        <v>1</v>
      </c>
      <c r="GK13" s="30">
        <f t="shared" si="82"/>
        <v>1</v>
      </c>
      <c r="GL13" s="30">
        <f t="shared" si="82"/>
        <v>0</v>
      </c>
      <c r="GM13" s="30">
        <f t="shared" si="82"/>
        <v>1</v>
      </c>
      <c r="GN13" s="30">
        <f t="shared" si="82"/>
        <v>1</v>
      </c>
      <c r="GO13" s="30">
        <f t="shared" si="82"/>
        <v>1</v>
      </c>
      <c r="GP13" s="30">
        <f t="shared" si="82"/>
        <v>1</v>
      </c>
      <c r="GQ13" s="30">
        <f t="shared" si="82"/>
        <v>1</v>
      </c>
      <c r="GR13" s="30">
        <f t="shared" si="82"/>
        <v>1</v>
      </c>
      <c r="GS13" s="30">
        <f t="shared" si="82"/>
        <v>0</v>
      </c>
      <c r="GT13" s="30">
        <f t="shared" si="82"/>
        <v>1</v>
      </c>
      <c r="GU13" s="30">
        <f t="shared" si="82"/>
        <v>1</v>
      </c>
      <c r="GV13" s="30">
        <f t="shared" si="82"/>
        <v>1</v>
      </c>
      <c r="GW13" s="30">
        <f t="shared" si="82"/>
        <v>1</v>
      </c>
      <c r="GX13" s="30">
        <f t="shared" si="82"/>
        <v>1</v>
      </c>
      <c r="GY13" s="30">
        <f t="shared" si="82"/>
        <v>1</v>
      </c>
      <c r="GZ13" s="30">
        <f t="shared" si="82"/>
        <v>0</v>
      </c>
      <c r="HA13" s="30">
        <f t="shared" si="82"/>
        <v>1</v>
      </c>
      <c r="HB13" s="30">
        <f t="shared" si="82"/>
        <v>1</v>
      </c>
      <c r="HC13" s="30">
        <f t="shared" si="82"/>
        <v>1</v>
      </c>
      <c r="HD13" s="30">
        <f t="shared" si="82"/>
        <v>1</v>
      </c>
      <c r="HE13" s="30">
        <f t="shared" si="82"/>
        <v>1</v>
      </c>
      <c r="HF13" s="30">
        <f t="shared" si="82"/>
        <v>1</v>
      </c>
      <c r="HG13" s="30">
        <f t="shared" si="82"/>
        <v>1</v>
      </c>
      <c r="HH13" s="30">
        <f>COUNTIF(HH12:HH12,"&gt;0")</f>
        <v>1</v>
      </c>
      <c r="HI13" s="30">
        <f t="shared" ref="HI13:JT13" si="83">COUNTIF(HI12:HI12,"&gt;0")</f>
        <v>1</v>
      </c>
      <c r="HJ13" s="30">
        <f t="shared" si="83"/>
        <v>1</v>
      </c>
      <c r="HK13" s="30">
        <f t="shared" si="83"/>
        <v>1</v>
      </c>
      <c r="HL13" s="30">
        <f t="shared" si="83"/>
        <v>0</v>
      </c>
      <c r="HM13" s="30">
        <f t="shared" si="83"/>
        <v>1</v>
      </c>
      <c r="HN13" s="30">
        <f t="shared" si="83"/>
        <v>1</v>
      </c>
      <c r="HO13" s="30">
        <f>COUNTIF(HO12:HO12,"&gt;0")</f>
        <v>1</v>
      </c>
      <c r="HP13" s="30">
        <f t="shared" si="83"/>
        <v>1</v>
      </c>
      <c r="HQ13" s="30">
        <f t="shared" si="83"/>
        <v>1</v>
      </c>
      <c r="HR13" s="30">
        <f t="shared" si="83"/>
        <v>1</v>
      </c>
      <c r="HS13" s="30">
        <f t="shared" si="83"/>
        <v>1</v>
      </c>
      <c r="HT13" s="30">
        <f t="shared" si="83"/>
        <v>1</v>
      </c>
      <c r="HU13" s="30">
        <f t="shared" si="83"/>
        <v>1</v>
      </c>
      <c r="HV13" s="30">
        <v>0</v>
      </c>
      <c r="HW13" s="30">
        <v>0</v>
      </c>
      <c r="HX13" s="30">
        <v>1</v>
      </c>
      <c r="HY13" s="30">
        <v>1</v>
      </c>
      <c r="HZ13" s="30">
        <v>1</v>
      </c>
      <c r="IA13" s="30">
        <v>1</v>
      </c>
      <c r="IB13" s="30">
        <v>0</v>
      </c>
      <c r="IC13" s="30">
        <v>1</v>
      </c>
      <c r="ID13" s="30">
        <v>1</v>
      </c>
      <c r="IE13" s="30">
        <v>1</v>
      </c>
      <c r="IF13" s="30">
        <v>1</v>
      </c>
      <c r="IG13" s="30">
        <f t="shared" ref="IG13:JN13" si="84">COUNTIF(IG12:IG12,"&gt;0")</f>
        <v>1</v>
      </c>
      <c r="IH13" s="30">
        <f t="shared" si="84"/>
        <v>1</v>
      </c>
      <c r="II13" s="30">
        <f t="shared" si="84"/>
        <v>1</v>
      </c>
      <c r="IJ13" s="30">
        <f t="shared" si="84"/>
        <v>1</v>
      </c>
      <c r="IK13" s="30">
        <f t="shared" si="84"/>
        <v>1</v>
      </c>
      <c r="IL13" s="30">
        <f t="shared" si="84"/>
        <v>1</v>
      </c>
      <c r="IM13" s="30">
        <f t="shared" si="84"/>
        <v>1</v>
      </c>
      <c r="IN13" s="30">
        <f t="shared" si="84"/>
        <v>1</v>
      </c>
      <c r="IO13" s="30">
        <f t="shared" si="84"/>
        <v>1</v>
      </c>
      <c r="IP13" s="30">
        <f t="shared" si="84"/>
        <v>1</v>
      </c>
      <c r="IQ13" s="30">
        <f t="shared" si="84"/>
        <v>1</v>
      </c>
      <c r="IR13" s="30">
        <f t="shared" si="84"/>
        <v>1</v>
      </c>
      <c r="IS13" s="30">
        <f t="shared" si="84"/>
        <v>1</v>
      </c>
      <c r="IT13" s="30">
        <f t="shared" si="84"/>
        <v>1</v>
      </c>
      <c r="IU13" s="30">
        <f t="shared" si="84"/>
        <v>1</v>
      </c>
      <c r="IV13" s="30">
        <f t="shared" si="84"/>
        <v>1</v>
      </c>
      <c r="IW13" s="30">
        <f t="shared" si="84"/>
        <v>1</v>
      </c>
      <c r="IX13" s="30">
        <f t="shared" si="84"/>
        <v>1</v>
      </c>
      <c r="IY13" s="30">
        <f t="shared" si="84"/>
        <v>1</v>
      </c>
      <c r="IZ13" s="30">
        <f t="shared" si="84"/>
        <v>0</v>
      </c>
      <c r="JA13" s="30">
        <f t="shared" si="84"/>
        <v>0</v>
      </c>
      <c r="JB13" s="30">
        <f t="shared" si="84"/>
        <v>0</v>
      </c>
      <c r="JC13" s="30">
        <f t="shared" si="84"/>
        <v>0</v>
      </c>
      <c r="JD13" s="30">
        <f t="shared" si="84"/>
        <v>0</v>
      </c>
      <c r="JE13" s="30">
        <f t="shared" si="84"/>
        <v>0</v>
      </c>
      <c r="JF13" s="30">
        <f t="shared" si="84"/>
        <v>0</v>
      </c>
      <c r="JG13" s="30">
        <f t="shared" si="84"/>
        <v>0</v>
      </c>
      <c r="JH13" s="30">
        <f t="shared" si="84"/>
        <v>0</v>
      </c>
      <c r="JI13" s="30">
        <f t="shared" si="84"/>
        <v>0</v>
      </c>
      <c r="JJ13" s="30">
        <f t="shared" si="84"/>
        <v>0</v>
      </c>
      <c r="JK13" s="30">
        <f t="shared" si="84"/>
        <v>0</v>
      </c>
      <c r="JL13" s="30">
        <f t="shared" si="84"/>
        <v>0</v>
      </c>
      <c r="JM13" s="30">
        <f t="shared" si="84"/>
        <v>0</v>
      </c>
      <c r="JN13" s="30">
        <f t="shared" si="84"/>
        <v>0</v>
      </c>
      <c r="JO13" s="30">
        <f t="shared" si="83"/>
        <v>0</v>
      </c>
      <c r="JP13" s="30">
        <f t="shared" si="83"/>
        <v>0</v>
      </c>
      <c r="JQ13" s="30">
        <f t="shared" si="83"/>
        <v>0</v>
      </c>
      <c r="JR13" s="30">
        <f t="shared" si="83"/>
        <v>0</v>
      </c>
      <c r="JS13" s="30">
        <f t="shared" si="83"/>
        <v>0</v>
      </c>
      <c r="JT13" s="30">
        <f t="shared" si="83"/>
        <v>0</v>
      </c>
      <c r="JU13" s="30">
        <f t="shared" ref="JU13:MF13" si="85">COUNTIF(JU12:JU12,"&gt;0")</f>
        <v>0</v>
      </c>
      <c r="JV13" s="30">
        <f t="shared" si="85"/>
        <v>0</v>
      </c>
      <c r="JW13" s="30">
        <f t="shared" si="85"/>
        <v>0</v>
      </c>
      <c r="JX13" s="30">
        <f t="shared" si="85"/>
        <v>0</v>
      </c>
      <c r="JY13" s="30">
        <f t="shared" si="85"/>
        <v>0</v>
      </c>
      <c r="JZ13" s="30">
        <f t="shared" si="85"/>
        <v>0</v>
      </c>
      <c r="KA13" s="30">
        <f t="shared" si="85"/>
        <v>0</v>
      </c>
      <c r="KB13" s="30">
        <f t="shared" si="85"/>
        <v>0</v>
      </c>
      <c r="KC13" s="30">
        <f t="shared" si="85"/>
        <v>0</v>
      </c>
      <c r="KD13" s="30">
        <f t="shared" si="85"/>
        <v>0</v>
      </c>
      <c r="KE13" s="30">
        <f t="shared" si="85"/>
        <v>0</v>
      </c>
      <c r="KF13" s="30">
        <f t="shared" si="85"/>
        <v>0</v>
      </c>
      <c r="KG13" s="30">
        <f t="shared" si="85"/>
        <v>0</v>
      </c>
      <c r="KH13" s="30">
        <f t="shared" si="85"/>
        <v>0</v>
      </c>
      <c r="KI13" s="30">
        <f t="shared" si="85"/>
        <v>0</v>
      </c>
      <c r="KJ13" s="30">
        <f t="shared" si="85"/>
        <v>0</v>
      </c>
      <c r="KK13" s="30">
        <f t="shared" si="85"/>
        <v>0</v>
      </c>
      <c r="KL13" s="30">
        <f t="shared" si="85"/>
        <v>0</v>
      </c>
      <c r="KM13" s="30">
        <f t="shared" si="85"/>
        <v>0</v>
      </c>
      <c r="KN13" s="30">
        <f t="shared" si="85"/>
        <v>0</v>
      </c>
      <c r="KO13" s="30">
        <f t="shared" si="85"/>
        <v>0</v>
      </c>
      <c r="KP13" s="30">
        <f t="shared" si="85"/>
        <v>0</v>
      </c>
      <c r="KQ13" s="30">
        <f t="shared" si="85"/>
        <v>0</v>
      </c>
      <c r="KR13" s="30">
        <f t="shared" si="85"/>
        <v>0</v>
      </c>
      <c r="KS13" s="30">
        <f t="shared" si="85"/>
        <v>0</v>
      </c>
      <c r="KT13" s="30">
        <f t="shared" si="85"/>
        <v>0</v>
      </c>
      <c r="KU13" s="30">
        <f t="shared" si="85"/>
        <v>0</v>
      </c>
      <c r="KV13" s="30">
        <f t="shared" si="85"/>
        <v>0</v>
      </c>
      <c r="KW13" s="30">
        <f t="shared" si="85"/>
        <v>0</v>
      </c>
      <c r="KX13" s="30">
        <f t="shared" si="85"/>
        <v>0</v>
      </c>
      <c r="KY13" s="30">
        <f t="shared" si="85"/>
        <v>0</v>
      </c>
      <c r="KZ13" s="30">
        <f t="shared" si="85"/>
        <v>0</v>
      </c>
      <c r="LA13" s="30">
        <f t="shared" si="85"/>
        <v>0</v>
      </c>
      <c r="LB13" s="30">
        <f t="shared" si="85"/>
        <v>0</v>
      </c>
      <c r="LC13" s="30">
        <f t="shared" si="85"/>
        <v>0</v>
      </c>
      <c r="LD13" s="30">
        <f t="shared" si="85"/>
        <v>0</v>
      </c>
      <c r="LE13" s="30">
        <f t="shared" si="85"/>
        <v>0</v>
      </c>
      <c r="LF13" s="30">
        <f t="shared" si="85"/>
        <v>0</v>
      </c>
      <c r="LG13" s="30">
        <f t="shared" si="85"/>
        <v>0</v>
      </c>
      <c r="LH13" s="30">
        <f t="shared" si="85"/>
        <v>0</v>
      </c>
      <c r="LI13" s="30">
        <f t="shared" si="85"/>
        <v>0</v>
      </c>
      <c r="LJ13" s="30">
        <f t="shared" si="85"/>
        <v>0</v>
      </c>
      <c r="LK13" s="30">
        <f t="shared" si="85"/>
        <v>0</v>
      </c>
      <c r="LL13" s="30">
        <f t="shared" si="85"/>
        <v>0</v>
      </c>
      <c r="LM13" s="30">
        <f t="shared" si="85"/>
        <v>0</v>
      </c>
      <c r="LN13" s="30">
        <f t="shared" si="85"/>
        <v>0</v>
      </c>
      <c r="LO13" s="30">
        <f t="shared" si="85"/>
        <v>0</v>
      </c>
      <c r="LP13" s="30">
        <f t="shared" si="85"/>
        <v>0</v>
      </c>
      <c r="LQ13" s="30">
        <f t="shared" si="85"/>
        <v>0</v>
      </c>
      <c r="LR13" s="30">
        <f t="shared" si="85"/>
        <v>0</v>
      </c>
      <c r="LS13" s="30">
        <f t="shared" si="85"/>
        <v>0</v>
      </c>
      <c r="LT13" s="30">
        <f t="shared" si="85"/>
        <v>0</v>
      </c>
      <c r="LU13" s="30">
        <f t="shared" si="85"/>
        <v>0</v>
      </c>
      <c r="LV13" s="30">
        <f t="shared" si="85"/>
        <v>0</v>
      </c>
      <c r="LW13" s="30">
        <f t="shared" si="85"/>
        <v>0</v>
      </c>
      <c r="LX13" s="30">
        <f t="shared" si="85"/>
        <v>0</v>
      </c>
      <c r="LY13" s="30">
        <f t="shared" si="85"/>
        <v>0</v>
      </c>
      <c r="LZ13" s="30">
        <f t="shared" si="85"/>
        <v>0</v>
      </c>
      <c r="MA13" s="30">
        <f t="shared" si="85"/>
        <v>0</v>
      </c>
      <c r="MB13" s="30">
        <f t="shared" si="85"/>
        <v>0</v>
      </c>
      <c r="MC13" s="30">
        <f t="shared" si="85"/>
        <v>0</v>
      </c>
      <c r="MD13" s="30">
        <f t="shared" si="85"/>
        <v>0</v>
      </c>
      <c r="ME13" s="30">
        <f t="shared" si="85"/>
        <v>0</v>
      </c>
      <c r="MF13" s="30">
        <f t="shared" si="85"/>
        <v>0</v>
      </c>
      <c r="MG13" s="30">
        <f t="shared" ref="MG13:ML13" si="86">COUNTIF(MG12:MG12,"&gt;0")</f>
        <v>0</v>
      </c>
      <c r="MH13" s="30">
        <f t="shared" si="86"/>
        <v>0</v>
      </c>
      <c r="MI13" s="30">
        <f t="shared" si="86"/>
        <v>0</v>
      </c>
      <c r="MJ13" s="30">
        <f t="shared" si="86"/>
        <v>0</v>
      </c>
      <c r="MK13" s="30">
        <f t="shared" si="86"/>
        <v>0</v>
      </c>
      <c r="ML13" s="30">
        <f t="shared" si="86"/>
        <v>0</v>
      </c>
    </row>
    <row r="14" spans="1:350" ht="15.4" customHeight="1">
      <c r="A14" s="222"/>
      <c r="B14" s="223"/>
      <c r="C14" s="31">
        <v>66</v>
      </c>
      <c r="D14" s="234" t="s">
        <v>92</v>
      </c>
      <c r="E14" s="235"/>
      <c r="F14" s="32">
        <f t="shared" ref="F14:BQ14" si="87">+F13*$C$14</f>
        <v>0</v>
      </c>
      <c r="G14" s="32">
        <f t="shared" si="87"/>
        <v>0</v>
      </c>
      <c r="H14" s="32">
        <f t="shared" si="87"/>
        <v>0</v>
      </c>
      <c r="I14" s="32">
        <f t="shared" si="87"/>
        <v>0</v>
      </c>
      <c r="J14" s="32">
        <f t="shared" si="87"/>
        <v>0</v>
      </c>
      <c r="K14" s="32">
        <f t="shared" si="87"/>
        <v>0</v>
      </c>
      <c r="L14" s="32">
        <f t="shared" si="87"/>
        <v>0</v>
      </c>
      <c r="M14" s="32">
        <f t="shared" si="87"/>
        <v>0</v>
      </c>
      <c r="N14" s="32">
        <f t="shared" si="87"/>
        <v>0</v>
      </c>
      <c r="O14" s="32">
        <f t="shared" si="87"/>
        <v>0</v>
      </c>
      <c r="P14" s="32">
        <f t="shared" si="87"/>
        <v>0</v>
      </c>
      <c r="Q14" s="32">
        <f t="shared" si="87"/>
        <v>0</v>
      </c>
      <c r="R14" s="32">
        <f t="shared" si="87"/>
        <v>0</v>
      </c>
      <c r="S14" s="32">
        <f t="shared" si="87"/>
        <v>0</v>
      </c>
      <c r="T14" s="32">
        <f t="shared" si="87"/>
        <v>0</v>
      </c>
      <c r="U14" s="32">
        <f t="shared" si="87"/>
        <v>0</v>
      </c>
      <c r="V14" s="32">
        <f t="shared" si="87"/>
        <v>0</v>
      </c>
      <c r="W14" s="32">
        <f t="shared" si="87"/>
        <v>0</v>
      </c>
      <c r="X14" s="32">
        <f t="shared" si="87"/>
        <v>0</v>
      </c>
      <c r="Y14" s="32">
        <f t="shared" si="87"/>
        <v>0</v>
      </c>
      <c r="Z14" s="32">
        <f t="shared" si="87"/>
        <v>0</v>
      </c>
      <c r="AA14" s="32">
        <f t="shared" si="87"/>
        <v>0</v>
      </c>
      <c r="AB14" s="32">
        <f t="shared" si="87"/>
        <v>0</v>
      </c>
      <c r="AC14" s="32">
        <f t="shared" si="87"/>
        <v>0</v>
      </c>
      <c r="AD14" s="32">
        <f t="shared" si="87"/>
        <v>0</v>
      </c>
      <c r="AE14" s="32">
        <f>+AE13*$C$14</f>
        <v>0</v>
      </c>
      <c r="AF14" s="32">
        <f t="shared" si="87"/>
        <v>0</v>
      </c>
      <c r="AG14" s="32">
        <f t="shared" si="87"/>
        <v>0</v>
      </c>
      <c r="AH14" s="32">
        <f t="shared" si="87"/>
        <v>0</v>
      </c>
      <c r="AI14" s="32">
        <f t="shared" si="87"/>
        <v>0</v>
      </c>
      <c r="AJ14" s="32">
        <f t="shared" si="87"/>
        <v>0</v>
      </c>
      <c r="AK14" s="32">
        <f t="shared" si="87"/>
        <v>0</v>
      </c>
      <c r="AL14" s="32">
        <f t="shared" si="87"/>
        <v>0</v>
      </c>
      <c r="AM14" s="32">
        <f t="shared" si="87"/>
        <v>0</v>
      </c>
      <c r="AN14" s="32">
        <f t="shared" si="87"/>
        <v>0</v>
      </c>
      <c r="AO14" s="32">
        <f t="shared" si="87"/>
        <v>0</v>
      </c>
      <c r="AP14" s="32">
        <f t="shared" si="87"/>
        <v>0</v>
      </c>
      <c r="AQ14" s="32">
        <f t="shared" si="87"/>
        <v>0</v>
      </c>
      <c r="AR14" s="32">
        <f t="shared" si="87"/>
        <v>0</v>
      </c>
      <c r="AS14" s="32">
        <f>+AS13*$C$14</f>
        <v>0</v>
      </c>
      <c r="AT14" s="32">
        <f t="shared" si="87"/>
        <v>0</v>
      </c>
      <c r="AU14" s="32">
        <f t="shared" si="87"/>
        <v>0</v>
      </c>
      <c r="AV14" s="32">
        <f t="shared" si="87"/>
        <v>0</v>
      </c>
      <c r="AW14" s="32">
        <f t="shared" si="87"/>
        <v>0</v>
      </c>
      <c r="AX14" s="32">
        <f t="shared" si="87"/>
        <v>66</v>
      </c>
      <c r="AY14" s="32">
        <f t="shared" si="87"/>
        <v>66</v>
      </c>
      <c r="AZ14" s="32">
        <f t="shared" si="87"/>
        <v>66</v>
      </c>
      <c r="BA14" s="32">
        <f t="shared" si="87"/>
        <v>66</v>
      </c>
      <c r="BB14" s="32">
        <f t="shared" si="87"/>
        <v>0</v>
      </c>
      <c r="BC14" s="32">
        <f t="shared" si="87"/>
        <v>66</v>
      </c>
      <c r="BD14" s="32">
        <f t="shared" si="87"/>
        <v>66</v>
      </c>
      <c r="BE14" s="32">
        <f t="shared" si="87"/>
        <v>66</v>
      </c>
      <c r="BF14" s="32">
        <f t="shared" si="87"/>
        <v>66</v>
      </c>
      <c r="BG14" s="32">
        <f>+BG13*$C$14</f>
        <v>66</v>
      </c>
      <c r="BH14" s="32">
        <f t="shared" si="87"/>
        <v>66</v>
      </c>
      <c r="BI14" s="32">
        <f t="shared" si="87"/>
        <v>0</v>
      </c>
      <c r="BJ14" s="32">
        <f t="shared" si="87"/>
        <v>66</v>
      </c>
      <c r="BK14" s="32">
        <f t="shared" si="87"/>
        <v>66</v>
      </c>
      <c r="BL14" s="32">
        <f t="shared" si="87"/>
        <v>66</v>
      </c>
      <c r="BM14" s="32">
        <f t="shared" si="87"/>
        <v>66</v>
      </c>
      <c r="BN14" s="32">
        <f t="shared" si="87"/>
        <v>66</v>
      </c>
      <c r="BO14" s="32">
        <f t="shared" si="87"/>
        <v>66</v>
      </c>
      <c r="BP14" s="32">
        <f t="shared" si="87"/>
        <v>0</v>
      </c>
      <c r="BQ14" s="32">
        <f t="shared" si="87"/>
        <v>66</v>
      </c>
      <c r="BR14" s="32">
        <f t="shared" ref="BR14:DH14" si="88">+BR13*$C$14</f>
        <v>66</v>
      </c>
      <c r="BS14" s="32">
        <f t="shared" si="88"/>
        <v>66</v>
      </c>
      <c r="BT14" s="32">
        <f t="shared" si="88"/>
        <v>66</v>
      </c>
      <c r="BU14" s="32">
        <f t="shared" si="88"/>
        <v>66</v>
      </c>
      <c r="BV14" s="32">
        <f t="shared" si="88"/>
        <v>66</v>
      </c>
      <c r="BW14" s="32">
        <f>+BW13*$C$14</f>
        <v>0</v>
      </c>
      <c r="BX14" s="32">
        <f>+BX13*$C$14</f>
        <v>66</v>
      </c>
      <c r="BY14" s="32">
        <f>+BY13*$C$14</f>
        <v>66</v>
      </c>
      <c r="BZ14" s="32">
        <f t="shared" si="88"/>
        <v>66</v>
      </c>
      <c r="CA14" s="32">
        <f t="shared" si="88"/>
        <v>66</v>
      </c>
      <c r="CB14" s="32">
        <f t="shared" si="88"/>
        <v>66</v>
      </c>
      <c r="CC14" s="32">
        <f t="shared" si="88"/>
        <v>66</v>
      </c>
      <c r="CD14" s="32">
        <f>+CD13*$C$14</f>
        <v>0</v>
      </c>
      <c r="CE14" s="32">
        <f t="shared" si="88"/>
        <v>66</v>
      </c>
      <c r="CF14" s="32">
        <f t="shared" si="88"/>
        <v>0</v>
      </c>
      <c r="CG14" s="32">
        <f t="shared" si="88"/>
        <v>0</v>
      </c>
      <c r="CH14" s="32">
        <f t="shared" si="88"/>
        <v>0</v>
      </c>
      <c r="CI14" s="32">
        <f t="shared" si="88"/>
        <v>0</v>
      </c>
      <c r="CJ14" s="32">
        <f t="shared" si="88"/>
        <v>0</v>
      </c>
      <c r="CK14" s="32">
        <f t="shared" si="88"/>
        <v>0</v>
      </c>
      <c r="CL14" s="32">
        <f t="shared" si="88"/>
        <v>0</v>
      </c>
      <c r="CM14" s="32">
        <f t="shared" si="88"/>
        <v>0</v>
      </c>
      <c r="CN14" s="32">
        <f t="shared" si="88"/>
        <v>0</v>
      </c>
      <c r="CO14" s="32">
        <f t="shared" si="88"/>
        <v>0</v>
      </c>
      <c r="CP14" s="32">
        <f t="shared" si="88"/>
        <v>0</v>
      </c>
      <c r="CQ14" s="32">
        <f t="shared" si="88"/>
        <v>0</v>
      </c>
      <c r="CR14" s="32">
        <f>+CR13*$C$14</f>
        <v>0</v>
      </c>
      <c r="CS14" s="32">
        <f t="shared" si="88"/>
        <v>0</v>
      </c>
      <c r="CT14" s="32">
        <f t="shared" si="88"/>
        <v>66</v>
      </c>
      <c r="CU14" s="32">
        <f t="shared" si="88"/>
        <v>66</v>
      </c>
      <c r="CV14" s="32">
        <f t="shared" si="88"/>
        <v>66</v>
      </c>
      <c r="CW14" s="32">
        <f t="shared" si="88"/>
        <v>66</v>
      </c>
      <c r="CX14" s="32">
        <f t="shared" si="88"/>
        <v>66</v>
      </c>
      <c r="CY14" s="33">
        <f t="shared" si="88"/>
        <v>66</v>
      </c>
      <c r="CZ14" s="33">
        <f t="shared" si="88"/>
        <v>66</v>
      </c>
      <c r="DA14" s="33">
        <f t="shared" si="88"/>
        <v>0</v>
      </c>
      <c r="DB14" s="33">
        <f t="shared" si="88"/>
        <v>0</v>
      </c>
      <c r="DC14" s="33">
        <f t="shared" si="88"/>
        <v>66</v>
      </c>
      <c r="DD14" s="33">
        <f t="shared" si="88"/>
        <v>66</v>
      </c>
      <c r="DE14" s="33">
        <f t="shared" si="88"/>
        <v>66</v>
      </c>
      <c r="DF14" s="33">
        <f t="shared" si="88"/>
        <v>0</v>
      </c>
      <c r="DG14" s="33">
        <f t="shared" si="88"/>
        <v>66</v>
      </c>
      <c r="DH14" s="33">
        <f t="shared" si="88"/>
        <v>66</v>
      </c>
      <c r="DI14" s="33">
        <f>+$DI$13*$C$14</f>
        <v>66</v>
      </c>
      <c r="DJ14" s="33">
        <f>+$DI$13*$C$14</f>
        <v>66</v>
      </c>
      <c r="DK14" s="33">
        <f t="shared" ref="DK14:FV14" si="89">+$DI$13*$C$14</f>
        <v>66</v>
      </c>
      <c r="DL14" s="33">
        <f>+$DI$13*$C$14</f>
        <v>66</v>
      </c>
      <c r="DM14" s="33">
        <f t="shared" si="89"/>
        <v>66</v>
      </c>
      <c r="DN14" s="33">
        <f t="shared" si="89"/>
        <v>66</v>
      </c>
      <c r="DO14" s="33">
        <f t="shared" si="89"/>
        <v>66</v>
      </c>
      <c r="DP14" s="33">
        <f>+$DI$13*$C$14</f>
        <v>66</v>
      </c>
      <c r="DQ14" s="33">
        <f t="shared" si="89"/>
        <v>66</v>
      </c>
      <c r="DR14" s="33">
        <f t="shared" si="89"/>
        <v>66</v>
      </c>
      <c r="DS14" s="33">
        <f t="shared" si="89"/>
        <v>66</v>
      </c>
      <c r="DT14" s="33">
        <f t="shared" si="89"/>
        <v>66</v>
      </c>
      <c r="DU14" s="33">
        <f t="shared" si="89"/>
        <v>66</v>
      </c>
      <c r="DV14" s="33">
        <f t="shared" si="89"/>
        <v>66</v>
      </c>
      <c r="DW14" s="33">
        <f t="shared" si="89"/>
        <v>66</v>
      </c>
      <c r="DX14" s="33">
        <f t="shared" si="89"/>
        <v>66</v>
      </c>
      <c r="DY14" s="33">
        <f t="shared" si="89"/>
        <v>66</v>
      </c>
      <c r="DZ14" s="33">
        <f t="shared" si="89"/>
        <v>66</v>
      </c>
      <c r="EA14" s="33">
        <f t="shared" si="89"/>
        <v>66</v>
      </c>
      <c r="EB14" s="33">
        <f t="shared" si="89"/>
        <v>66</v>
      </c>
      <c r="EC14" s="33">
        <f t="shared" si="89"/>
        <v>66</v>
      </c>
      <c r="ED14" s="33">
        <f t="shared" si="89"/>
        <v>66</v>
      </c>
      <c r="EE14" s="33">
        <f t="shared" si="89"/>
        <v>66</v>
      </c>
      <c r="EF14" s="33">
        <f t="shared" si="89"/>
        <v>66</v>
      </c>
      <c r="EG14" s="33">
        <f t="shared" si="89"/>
        <v>66</v>
      </c>
      <c r="EH14" s="33">
        <f t="shared" si="89"/>
        <v>66</v>
      </c>
      <c r="EI14" s="33">
        <f t="shared" si="89"/>
        <v>66</v>
      </c>
      <c r="EJ14" s="33">
        <f t="shared" si="89"/>
        <v>66</v>
      </c>
      <c r="EK14" s="33">
        <f t="shared" si="89"/>
        <v>66</v>
      </c>
      <c r="EL14" s="33">
        <f t="shared" si="89"/>
        <v>66</v>
      </c>
      <c r="EM14" s="33">
        <f t="shared" si="89"/>
        <v>66</v>
      </c>
      <c r="EN14" s="33">
        <f t="shared" si="89"/>
        <v>66</v>
      </c>
      <c r="EO14" s="33">
        <f t="shared" si="89"/>
        <v>66</v>
      </c>
      <c r="EP14" s="33">
        <f t="shared" si="89"/>
        <v>66</v>
      </c>
      <c r="EQ14" s="33">
        <f t="shared" si="89"/>
        <v>66</v>
      </c>
      <c r="ER14" s="33">
        <f t="shared" si="89"/>
        <v>66</v>
      </c>
      <c r="ES14" s="33">
        <f t="shared" si="89"/>
        <v>66</v>
      </c>
      <c r="ET14" s="33">
        <f t="shared" si="89"/>
        <v>66</v>
      </c>
      <c r="EU14" s="33">
        <f t="shared" si="89"/>
        <v>66</v>
      </c>
      <c r="EV14" s="33">
        <f t="shared" si="89"/>
        <v>66</v>
      </c>
      <c r="EW14" s="33">
        <f t="shared" si="89"/>
        <v>66</v>
      </c>
      <c r="EX14" s="33">
        <f t="shared" si="89"/>
        <v>66</v>
      </c>
      <c r="EY14" s="33">
        <f t="shared" si="89"/>
        <v>66</v>
      </c>
      <c r="EZ14" s="33">
        <f t="shared" si="89"/>
        <v>66</v>
      </c>
      <c r="FA14" s="33">
        <f t="shared" si="89"/>
        <v>66</v>
      </c>
      <c r="FB14" s="33">
        <f t="shared" si="89"/>
        <v>66</v>
      </c>
      <c r="FC14" s="33">
        <f t="shared" si="89"/>
        <v>66</v>
      </c>
      <c r="FD14" s="33">
        <f t="shared" si="89"/>
        <v>66</v>
      </c>
      <c r="FE14" s="33">
        <f t="shared" si="89"/>
        <v>66</v>
      </c>
      <c r="FF14" s="33">
        <f t="shared" si="89"/>
        <v>66</v>
      </c>
      <c r="FG14" s="33">
        <f t="shared" si="89"/>
        <v>66</v>
      </c>
      <c r="FH14" s="33">
        <f t="shared" si="89"/>
        <v>66</v>
      </c>
      <c r="FI14" s="33">
        <f t="shared" si="89"/>
        <v>66</v>
      </c>
      <c r="FJ14" s="33">
        <f t="shared" si="89"/>
        <v>66</v>
      </c>
      <c r="FK14" s="33">
        <f t="shared" si="89"/>
        <v>66</v>
      </c>
      <c r="FL14" s="33">
        <f t="shared" si="89"/>
        <v>66</v>
      </c>
      <c r="FM14" s="33">
        <f t="shared" si="89"/>
        <v>66</v>
      </c>
      <c r="FN14" s="33">
        <f t="shared" si="89"/>
        <v>66</v>
      </c>
      <c r="FO14" s="33">
        <f t="shared" si="89"/>
        <v>66</v>
      </c>
      <c r="FP14" s="33">
        <f t="shared" si="89"/>
        <v>66</v>
      </c>
      <c r="FQ14" s="33">
        <f t="shared" si="89"/>
        <v>66</v>
      </c>
      <c r="FR14" s="33">
        <f t="shared" si="89"/>
        <v>66</v>
      </c>
      <c r="FS14" s="33">
        <f t="shared" si="89"/>
        <v>66</v>
      </c>
      <c r="FT14" s="33">
        <f t="shared" si="89"/>
        <v>66</v>
      </c>
      <c r="FU14" s="33">
        <f t="shared" si="89"/>
        <v>66</v>
      </c>
      <c r="FV14" s="33">
        <f t="shared" si="89"/>
        <v>66</v>
      </c>
      <c r="FW14" s="33">
        <f t="shared" ref="FW14:HT14" si="90">+$DI$13*$C$14</f>
        <v>66</v>
      </c>
      <c r="FX14" s="33">
        <f t="shared" si="90"/>
        <v>66</v>
      </c>
      <c r="FY14" s="33">
        <f t="shared" si="90"/>
        <v>66</v>
      </c>
      <c r="FZ14" s="33">
        <f t="shared" si="90"/>
        <v>66</v>
      </c>
      <c r="GA14" s="33">
        <f t="shared" si="90"/>
        <v>66</v>
      </c>
      <c r="GB14" s="33">
        <f t="shared" si="90"/>
        <v>66</v>
      </c>
      <c r="GC14" s="34">
        <f t="shared" si="90"/>
        <v>66</v>
      </c>
      <c r="GD14" s="34">
        <f t="shared" si="90"/>
        <v>66</v>
      </c>
      <c r="GE14" s="34">
        <f t="shared" si="90"/>
        <v>66</v>
      </c>
      <c r="GF14" s="34">
        <f t="shared" si="90"/>
        <v>66</v>
      </c>
      <c r="GG14" s="34">
        <f t="shared" si="90"/>
        <v>66</v>
      </c>
      <c r="GH14" s="34">
        <f>+$DI$13*$C$14</f>
        <v>66</v>
      </c>
      <c r="GI14" s="34">
        <f t="shared" si="90"/>
        <v>66</v>
      </c>
      <c r="GJ14" s="34">
        <f t="shared" si="90"/>
        <v>66</v>
      </c>
      <c r="GK14" s="34">
        <f t="shared" si="90"/>
        <v>66</v>
      </c>
      <c r="GL14" s="34">
        <f t="shared" si="90"/>
        <v>66</v>
      </c>
      <c r="GM14" s="34">
        <f t="shared" si="90"/>
        <v>66</v>
      </c>
      <c r="GN14" s="34">
        <f t="shared" si="90"/>
        <v>66</v>
      </c>
      <c r="GO14" s="34">
        <f t="shared" si="90"/>
        <v>66</v>
      </c>
      <c r="GP14" s="34">
        <f t="shared" si="90"/>
        <v>66</v>
      </c>
      <c r="GQ14" s="34">
        <f t="shared" si="90"/>
        <v>66</v>
      </c>
      <c r="GR14" s="34">
        <f t="shared" si="90"/>
        <v>66</v>
      </c>
      <c r="GS14" s="34">
        <f t="shared" si="90"/>
        <v>66</v>
      </c>
      <c r="GT14" s="34">
        <f t="shared" si="90"/>
        <v>66</v>
      </c>
      <c r="GU14" s="33">
        <f t="shared" si="90"/>
        <v>66</v>
      </c>
      <c r="GV14" s="33">
        <f t="shared" si="90"/>
        <v>66</v>
      </c>
      <c r="GW14" s="33">
        <f t="shared" si="90"/>
        <v>66</v>
      </c>
      <c r="GX14" s="33">
        <f t="shared" si="90"/>
        <v>66</v>
      </c>
      <c r="GY14" s="33">
        <f t="shared" si="90"/>
        <v>66</v>
      </c>
      <c r="GZ14" s="33">
        <f t="shared" si="90"/>
        <v>66</v>
      </c>
      <c r="HA14" s="33">
        <f t="shared" si="90"/>
        <v>66</v>
      </c>
      <c r="HB14" s="33">
        <f t="shared" si="90"/>
        <v>66</v>
      </c>
      <c r="HC14" s="33">
        <f t="shared" si="90"/>
        <v>66</v>
      </c>
      <c r="HD14" s="33">
        <f t="shared" si="90"/>
        <v>66</v>
      </c>
      <c r="HE14" s="33">
        <f t="shared" si="90"/>
        <v>66</v>
      </c>
      <c r="HF14" s="33">
        <f t="shared" si="90"/>
        <v>66</v>
      </c>
      <c r="HG14" s="33">
        <f t="shared" si="90"/>
        <v>66</v>
      </c>
      <c r="HH14" s="33">
        <f>+$DI$13*$C$14</f>
        <v>66</v>
      </c>
      <c r="HI14" s="33">
        <f>+$DI$13*$C$14</f>
        <v>66</v>
      </c>
      <c r="HJ14" s="33">
        <f t="shared" si="90"/>
        <v>66</v>
      </c>
      <c r="HK14" s="33">
        <f t="shared" si="90"/>
        <v>66</v>
      </c>
      <c r="HL14" s="33">
        <f t="shared" si="90"/>
        <v>66</v>
      </c>
      <c r="HM14" s="33">
        <f t="shared" si="90"/>
        <v>66</v>
      </c>
      <c r="HN14" s="33">
        <f t="shared" si="90"/>
        <v>66</v>
      </c>
      <c r="HO14" s="33">
        <f>+$DI$13*$C$14</f>
        <v>66</v>
      </c>
      <c r="HP14" s="33">
        <f t="shared" si="90"/>
        <v>66</v>
      </c>
      <c r="HQ14" s="33">
        <f t="shared" si="90"/>
        <v>66</v>
      </c>
      <c r="HR14" s="33">
        <f t="shared" si="90"/>
        <v>66</v>
      </c>
      <c r="HS14" s="33">
        <f t="shared" si="90"/>
        <v>66</v>
      </c>
      <c r="HT14" s="33">
        <f t="shared" si="90"/>
        <v>66</v>
      </c>
      <c r="HU14" s="33">
        <f t="shared" ref="HU14:KD14" si="91">+HU13*$C$14</f>
        <v>66</v>
      </c>
      <c r="HV14" s="33">
        <v>0</v>
      </c>
      <c r="HW14" s="33">
        <v>0</v>
      </c>
      <c r="HX14" s="33">
        <v>66</v>
      </c>
      <c r="HY14" s="33">
        <v>66</v>
      </c>
      <c r="HZ14" s="33">
        <v>66</v>
      </c>
      <c r="IA14" s="33">
        <v>66</v>
      </c>
      <c r="IB14" s="33">
        <v>0</v>
      </c>
      <c r="IC14" s="33">
        <v>66</v>
      </c>
      <c r="ID14" s="33">
        <v>66</v>
      </c>
      <c r="IE14" s="33">
        <v>66</v>
      </c>
      <c r="IF14" s="33">
        <v>66</v>
      </c>
      <c r="IG14" s="33">
        <f t="shared" ref="IG14:JN14" si="92">+IG13*$C$14</f>
        <v>66</v>
      </c>
      <c r="IH14" s="33">
        <f t="shared" si="92"/>
        <v>66</v>
      </c>
      <c r="II14" s="33">
        <f t="shared" si="92"/>
        <v>66</v>
      </c>
      <c r="IJ14" s="33">
        <f t="shared" si="92"/>
        <v>66</v>
      </c>
      <c r="IK14" s="33">
        <f t="shared" si="92"/>
        <v>66</v>
      </c>
      <c r="IL14" s="33">
        <f t="shared" si="92"/>
        <v>66</v>
      </c>
      <c r="IM14" s="33">
        <f t="shared" si="92"/>
        <v>66</v>
      </c>
      <c r="IN14" s="33">
        <f t="shared" si="92"/>
        <v>66</v>
      </c>
      <c r="IO14" s="33">
        <f t="shared" si="92"/>
        <v>66</v>
      </c>
      <c r="IP14" s="33">
        <f t="shared" si="92"/>
        <v>66</v>
      </c>
      <c r="IQ14" s="33">
        <f t="shared" si="92"/>
        <v>66</v>
      </c>
      <c r="IR14" s="33">
        <f t="shared" si="92"/>
        <v>66</v>
      </c>
      <c r="IS14" s="33">
        <f t="shared" si="92"/>
        <v>66</v>
      </c>
      <c r="IT14" s="33">
        <f t="shared" si="92"/>
        <v>66</v>
      </c>
      <c r="IU14" s="33">
        <f t="shared" si="92"/>
        <v>66</v>
      </c>
      <c r="IV14" s="33">
        <f t="shared" si="92"/>
        <v>66</v>
      </c>
      <c r="IW14" s="33">
        <f t="shared" si="92"/>
        <v>66</v>
      </c>
      <c r="IX14" s="33">
        <f t="shared" si="92"/>
        <v>66</v>
      </c>
      <c r="IY14" s="33">
        <f t="shared" si="92"/>
        <v>66</v>
      </c>
      <c r="IZ14" s="33">
        <f t="shared" si="92"/>
        <v>0</v>
      </c>
      <c r="JA14" s="33">
        <f t="shared" si="92"/>
        <v>0</v>
      </c>
      <c r="JB14" s="33">
        <f t="shared" si="92"/>
        <v>0</v>
      </c>
      <c r="JC14" s="33">
        <f t="shared" si="92"/>
        <v>0</v>
      </c>
      <c r="JD14" s="33">
        <f t="shared" si="92"/>
        <v>0</v>
      </c>
      <c r="JE14" s="33">
        <f t="shared" si="92"/>
        <v>0</v>
      </c>
      <c r="JF14" s="33">
        <f t="shared" si="92"/>
        <v>0</v>
      </c>
      <c r="JG14" s="33">
        <f t="shared" si="92"/>
        <v>0</v>
      </c>
      <c r="JH14" s="33">
        <f t="shared" si="92"/>
        <v>0</v>
      </c>
      <c r="JI14" s="33">
        <f t="shared" si="92"/>
        <v>0</v>
      </c>
      <c r="JJ14" s="33">
        <f t="shared" si="92"/>
        <v>0</v>
      </c>
      <c r="JK14" s="33">
        <f t="shared" si="92"/>
        <v>0</v>
      </c>
      <c r="JL14" s="33">
        <f t="shared" si="92"/>
        <v>0</v>
      </c>
      <c r="JM14" s="33">
        <f t="shared" si="92"/>
        <v>0</v>
      </c>
      <c r="JN14" s="33">
        <f t="shared" si="92"/>
        <v>0</v>
      </c>
      <c r="JO14" s="33">
        <f t="shared" si="91"/>
        <v>0</v>
      </c>
      <c r="JP14" s="33">
        <f t="shared" si="91"/>
        <v>0</v>
      </c>
      <c r="JQ14" s="33">
        <f t="shared" si="91"/>
        <v>0</v>
      </c>
      <c r="JR14" s="33">
        <f t="shared" si="91"/>
        <v>0</v>
      </c>
      <c r="JS14" s="33">
        <f t="shared" si="91"/>
        <v>0</v>
      </c>
      <c r="JT14" s="33">
        <f t="shared" si="91"/>
        <v>0</v>
      </c>
      <c r="JU14" s="33">
        <f t="shared" si="91"/>
        <v>0</v>
      </c>
      <c r="JV14" s="33">
        <f t="shared" si="91"/>
        <v>0</v>
      </c>
      <c r="JW14" s="33">
        <f t="shared" si="91"/>
        <v>0</v>
      </c>
      <c r="JX14" s="33">
        <f t="shared" si="91"/>
        <v>0</v>
      </c>
      <c r="JY14" s="33">
        <f t="shared" si="91"/>
        <v>0</v>
      </c>
      <c r="JZ14" s="33">
        <f t="shared" si="91"/>
        <v>0</v>
      </c>
      <c r="KA14" s="33">
        <f t="shared" si="91"/>
        <v>0</v>
      </c>
      <c r="KB14" s="33">
        <f t="shared" si="91"/>
        <v>0</v>
      </c>
      <c r="KC14" s="33">
        <f t="shared" si="91"/>
        <v>0</v>
      </c>
      <c r="KD14" s="33">
        <f t="shared" si="91"/>
        <v>0</v>
      </c>
      <c r="KE14" s="33">
        <f>+KE13*$C$14</f>
        <v>0</v>
      </c>
      <c r="KF14" s="33">
        <f>+KF13*$C$14</f>
        <v>0</v>
      </c>
      <c r="KG14" s="33">
        <f t="shared" ref="KG14:ML14" si="93">+KG13*$C$14</f>
        <v>0</v>
      </c>
      <c r="KH14" s="33">
        <f t="shared" si="93"/>
        <v>0</v>
      </c>
      <c r="KI14" s="33">
        <f t="shared" si="93"/>
        <v>0</v>
      </c>
      <c r="KJ14" s="33">
        <f t="shared" si="93"/>
        <v>0</v>
      </c>
      <c r="KK14" s="33">
        <f t="shared" si="93"/>
        <v>0</v>
      </c>
      <c r="KL14" s="33">
        <f t="shared" si="93"/>
        <v>0</v>
      </c>
      <c r="KM14" s="33">
        <f t="shared" si="93"/>
        <v>0</v>
      </c>
      <c r="KN14" s="33">
        <f t="shared" si="93"/>
        <v>0</v>
      </c>
      <c r="KO14" s="33">
        <f t="shared" si="93"/>
        <v>0</v>
      </c>
      <c r="KP14" s="33">
        <f t="shared" si="93"/>
        <v>0</v>
      </c>
      <c r="KQ14" s="33">
        <f t="shared" si="93"/>
        <v>0</v>
      </c>
      <c r="KR14" s="33">
        <f t="shared" si="93"/>
        <v>0</v>
      </c>
      <c r="KS14" s="33">
        <f t="shared" si="93"/>
        <v>0</v>
      </c>
      <c r="KT14" s="33">
        <f t="shared" si="93"/>
        <v>0</v>
      </c>
      <c r="KU14" s="33">
        <f t="shared" si="93"/>
        <v>0</v>
      </c>
      <c r="KV14" s="33">
        <f t="shared" si="93"/>
        <v>0</v>
      </c>
      <c r="KW14" s="33">
        <f t="shared" si="93"/>
        <v>0</v>
      </c>
      <c r="KX14" s="33">
        <f t="shared" si="93"/>
        <v>0</v>
      </c>
      <c r="KY14" s="33">
        <f t="shared" si="93"/>
        <v>0</v>
      </c>
      <c r="KZ14" s="33">
        <f t="shared" si="93"/>
        <v>0</v>
      </c>
      <c r="LA14" s="33">
        <f t="shared" si="93"/>
        <v>0</v>
      </c>
      <c r="LB14" s="33">
        <f t="shared" si="93"/>
        <v>0</v>
      </c>
      <c r="LC14" s="33">
        <f t="shared" si="93"/>
        <v>0</v>
      </c>
      <c r="LD14" s="33">
        <f t="shared" si="93"/>
        <v>0</v>
      </c>
      <c r="LE14" s="33">
        <f t="shared" si="93"/>
        <v>0</v>
      </c>
      <c r="LF14" s="33">
        <f t="shared" si="93"/>
        <v>0</v>
      </c>
      <c r="LG14" s="33">
        <f t="shared" si="93"/>
        <v>0</v>
      </c>
      <c r="LH14" s="33">
        <f t="shared" si="93"/>
        <v>0</v>
      </c>
      <c r="LI14" s="33">
        <f t="shared" si="93"/>
        <v>0</v>
      </c>
      <c r="LJ14" s="33">
        <f t="shared" si="93"/>
        <v>0</v>
      </c>
      <c r="LK14" s="33">
        <f t="shared" si="93"/>
        <v>0</v>
      </c>
      <c r="LL14" s="33">
        <f t="shared" si="93"/>
        <v>0</v>
      </c>
      <c r="LM14" s="33">
        <f t="shared" si="93"/>
        <v>0</v>
      </c>
      <c r="LN14" s="33">
        <f t="shared" si="93"/>
        <v>0</v>
      </c>
      <c r="LO14" s="33">
        <f t="shared" si="93"/>
        <v>0</v>
      </c>
      <c r="LP14" s="33">
        <f t="shared" si="93"/>
        <v>0</v>
      </c>
      <c r="LQ14" s="33">
        <f t="shared" si="93"/>
        <v>0</v>
      </c>
      <c r="LR14" s="33">
        <f t="shared" si="93"/>
        <v>0</v>
      </c>
      <c r="LS14" s="33">
        <f t="shared" si="93"/>
        <v>0</v>
      </c>
      <c r="LT14" s="33">
        <f t="shared" si="93"/>
        <v>0</v>
      </c>
      <c r="LU14" s="33">
        <f t="shared" si="93"/>
        <v>0</v>
      </c>
      <c r="LV14" s="33">
        <f t="shared" si="93"/>
        <v>0</v>
      </c>
      <c r="LW14" s="33">
        <f t="shared" si="93"/>
        <v>0</v>
      </c>
      <c r="LX14" s="33">
        <f t="shared" si="93"/>
        <v>0</v>
      </c>
      <c r="LY14" s="33">
        <f t="shared" si="93"/>
        <v>0</v>
      </c>
      <c r="LZ14" s="33">
        <f t="shared" si="93"/>
        <v>0</v>
      </c>
      <c r="MA14" s="33">
        <f t="shared" si="93"/>
        <v>0</v>
      </c>
      <c r="MB14" s="33">
        <f t="shared" si="93"/>
        <v>0</v>
      </c>
      <c r="MC14" s="33">
        <f t="shared" si="93"/>
        <v>0</v>
      </c>
      <c r="MD14" s="33">
        <f t="shared" si="93"/>
        <v>0</v>
      </c>
      <c r="ME14" s="33">
        <f t="shared" si="93"/>
        <v>0</v>
      </c>
      <c r="MF14" s="33">
        <f t="shared" si="93"/>
        <v>0</v>
      </c>
      <c r="MG14" s="33">
        <f t="shared" si="93"/>
        <v>0</v>
      </c>
      <c r="MH14" s="33">
        <f t="shared" si="93"/>
        <v>0</v>
      </c>
      <c r="MI14" s="33">
        <f t="shared" si="93"/>
        <v>0</v>
      </c>
      <c r="MJ14" s="33">
        <f t="shared" si="93"/>
        <v>0</v>
      </c>
      <c r="MK14" s="33">
        <f t="shared" si="93"/>
        <v>0</v>
      </c>
      <c r="ML14" s="33">
        <f t="shared" si="93"/>
        <v>0</v>
      </c>
    </row>
    <row r="15" spans="1:350" s="37" customFormat="1" ht="28.5" hidden="1" customHeight="1" outlineLevel="1">
      <c r="A15" s="242" t="s">
        <v>93</v>
      </c>
      <c r="B15" s="243"/>
      <c r="C15" s="35"/>
      <c r="D15" s="241">
        <f>SUM(AS15:IJ15)</f>
        <v>1832328</v>
      </c>
      <c r="E15" s="241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>
        <v>69552</v>
      </c>
      <c r="BF15" s="38"/>
      <c r="BG15" s="38"/>
      <c r="BH15" s="38"/>
      <c r="BI15" s="38"/>
      <c r="BM15" s="38">
        <v>69552</v>
      </c>
      <c r="BR15" s="36">
        <v>34776</v>
      </c>
      <c r="CO15" s="36">
        <v>69552</v>
      </c>
      <c r="CP15" s="36">
        <v>34776</v>
      </c>
      <c r="CW15" s="36">
        <v>69552</v>
      </c>
      <c r="DH15" s="36">
        <v>69552</v>
      </c>
      <c r="DL15" s="36">
        <v>34776</v>
      </c>
      <c r="DP15" s="39">
        <f>104328-DP18</f>
        <v>104328</v>
      </c>
      <c r="DU15" s="36">
        <v>69552</v>
      </c>
      <c r="EB15" s="36">
        <f>54*1932</f>
        <v>104328</v>
      </c>
      <c r="EG15" s="36">
        <v>69552</v>
      </c>
      <c r="EH15" s="36"/>
      <c r="EI15" s="36"/>
      <c r="EJ15" s="36"/>
      <c r="EK15" s="36"/>
      <c r="EL15" s="36"/>
      <c r="EM15" s="36">
        <v>69552</v>
      </c>
      <c r="EN15" s="36">
        <v>34776</v>
      </c>
      <c r="ER15" s="39"/>
      <c r="EW15" s="36">
        <v>104328</v>
      </c>
      <c r="EX15" s="36"/>
      <c r="FE15" s="36">
        <v>104328</v>
      </c>
      <c r="FF15" s="36">
        <v>17388</v>
      </c>
      <c r="FL15" s="36"/>
      <c r="FM15" s="36">
        <f>39*1932</f>
        <v>75348</v>
      </c>
      <c r="FQ15" s="38"/>
      <c r="FR15" s="40">
        <v>69552</v>
      </c>
      <c r="FY15" s="36">
        <v>69552</v>
      </c>
      <c r="GF15" s="36">
        <v>69552</v>
      </c>
      <c r="GG15" s="36">
        <v>69552</v>
      </c>
      <c r="GM15" s="36">
        <f>69552</f>
        <v>69552</v>
      </c>
      <c r="GT15" s="36">
        <v>69552</v>
      </c>
      <c r="GX15" s="36">
        <v>34776</v>
      </c>
      <c r="HC15" s="36">
        <v>69552</v>
      </c>
      <c r="HJ15" s="36">
        <f>34776*3</f>
        <v>104328</v>
      </c>
      <c r="HK15" s="36"/>
      <c r="HV15" s="37">
        <v>0</v>
      </c>
      <c r="HW15" s="37">
        <v>0</v>
      </c>
      <c r="HX15" s="37">
        <v>66</v>
      </c>
      <c r="HY15" s="37">
        <v>66</v>
      </c>
      <c r="HZ15" s="37">
        <v>66</v>
      </c>
      <c r="IA15" s="37">
        <v>66</v>
      </c>
      <c r="IB15" s="37">
        <v>0</v>
      </c>
      <c r="IC15" s="37">
        <v>66</v>
      </c>
      <c r="ID15" s="37">
        <v>66</v>
      </c>
      <c r="IE15" s="37">
        <v>66</v>
      </c>
      <c r="IF15" s="37">
        <v>66</v>
      </c>
      <c r="IG15" s="37">
        <v>66</v>
      </c>
      <c r="IH15" s="37">
        <v>66</v>
      </c>
      <c r="II15" s="37">
        <v>66</v>
      </c>
      <c r="IJ15" s="37">
        <v>66</v>
      </c>
      <c r="IK15" s="37">
        <v>66</v>
      </c>
      <c r="IL15" s="37">
        <v>66</v>
      </c>
      <c r="IM15" s="37">
        <v>66</v>
      </c>
      <c r="IN15" s="37">
        <v>66</v>
      </c>
      <c r="IO15" s="37">
        <v>66</v>
      </c>
      <c r="IP15" s="37">
        <v>66</v>
      </c>
      <c r="IQ15" s="38">
        <v>66</v>
      </c>
      <c r="IR15" s="37">
        <v>66</v>
      </c>
      <c r="IS15" s="38">
        <v>66</v>
      </c>
      <c r="IT15" s="37">
        <v>66</v>
      </c>
      <c r="IU15" s="37">
        <v>66</v>
      </c>
      <c r="IV15" s="37">
        <v>66</v>
      </c>
      <c r="IW15" s="37">
        <v>66</v>
      </c>
      <c r="IX15" s="37">
        <v>66</v>
      </c>
      <c r="IY15" s="37">
        <v>66</v>
      </c>
      <c r="IZ15" s="37">
        <v>0</v>
      </c>
      <c r="JA15" s="37">
        <v>0</v>
      </c>
      <c r="JB15" s="37">
        <v>0</v>
      </c>
      <c r="JC15" s="37">
        <v>0</v>
      </c>
      <c r="JD15" s="37">
        <v>0</v>
      </c>
      <c r="JE15" s="37">
        <v>0</v>
      </c>
      <c r="JF15" s="37">
        <v>0</v>
      </c>
      <c r="JG15" s="37">
        <v>0</v>
      </c>
      <c r="JH15" s="37">
        <v>0</v>
      </c>
      <c r="JI15" s="36">
        <v>0</v>
      </c>
      <c r="JJ15" s="37">
        <v>0</v>
      </c>
      <c r="JK15" s="37">
        <v>0</v>
      </c>
      <c r="JL15" s="41">
        <v>0</v>
      </c>
      <c r="JM15" s="41">
        <v>0</v>
      </c>
      <c r="JN15" s="41">
        <v>0</v>
      </c>
      <c r="JO15" s="41"/>
    </row>
    <row r="16" spans="1:350" s="42" customFormat="1" ht="28.5" hidden="1" customHeight="1" outlineLevel="1">
      <c r="A16" s="239" t="s">
        <v>94</v>
      </c>
      <c r="B16" s="240"/>
      <c r="D16" s="241">
        <f>SUM(AS16:IJ16)</f>
        <v>1808352</v>
      </c>
      <c r="E16" s="241"/>
      <c r="AX16" s="43"/>
      <c r="BN16" s="44">
        <f>+BE15+BM15</f>
        <v>139104</v>
      </c>
      <c r="CO16" s="43"/>
      <c r="CP16" s="43">
        <v>104328</v>
      </c>
      <c r="CT16" s="43">
        <v>17388</v>
      </c>
      <c r="CW16" s="43">
        <v>69552</v>
      </c>
      <c r="DH16" s="43">
        <v>0</v>
      </c>
      <c r="DJ16" s="43">
        <v>67620</v>
      </c>
      <c r="DL16" s="43">
        <v>34776</v>
      </c>
      <c r="DP16" s="43">
        <v>104328</v>
      </c>
      <c r="DV16" s="43">
        <v>104328</v>
      </c>
      <c r="EC16" s="43">
        <v>104328</v>
      </c>
      <c r="EM16" s="43">
        <v>139104</v>
      </c>
      <c r="ER16" s="43">
        <v>19320</v>
      </c>
      <c r="EW16" s="43"/>
      <c r="EX16" s="43">
        <v>104328</v>
      </c>
      <c r="FE16" s="43"/>
      <c r="FF16" s="43">
        <v>104328</v>
      </c>
      <c r="FS16" s="43">
        <v>173880</v>
      </c>
      <c r="GF16" s="43"/>
      <c r="GG16" s="43">
        <v>208656</v>
      </c>
      <c r="GY16" s="43">
        <v>164220</v>
      </c>
      <c r="HJ16" s="43"/>
      <c r="HK16" s="43">
        <v>148764</v>
      </c>
    </row>
    <row r="17" spans="1:274" s="42" customFormat="1" ht="28.5" hidden="1" customHeight="1" outlineLevel="1">
      <c r="A17" s="239" t="s">
        <v>95</v>
      </c>
      <c r="B17" s="240"/>
      <c r="D17" s="241">
        <f>SUM(AS17:IJ17)</f>
        <v>17388</v>
      </c>
      <c r="E17" s="241"/>
      <c r="AX17" s="43"/>
      <c r="BN17" s="44"/>
      <c r="CO17" s="43"/>
      <c r="CP17" s="43"/>
      <c r="CT17" s="43"/>
      <c r="CW17" s="43"/>
      <c r="CX17" s="43">
        <f>9*1932</f>
        <v>17388</v>
      </c>
      <c r="DH17" s="43"/>
      <c r="DL17" s="44"/>
      <c r="ER17" s="43"/>
    </row>
    <row r="18" spans="1:274" s="45" customFormat="1" ht="28.5" hidden="1" customHeight="1" outlineLevel="1">
      <c r="A18" s="236" t="s">
        <v>96</v>
      </c>
      <c r="B18" s="237"/>
      <c r="D18" s="238">
        <f>+DJ18-DR18</f>
        <v>0</v>
      </c>
      <c r="E18" s="238"/>
      <c r="AX18" s="46"/>
      <c r="BN18" s="47"/>
      <c r="CO18" s="46"/>
      <c r="CP18" s="46"/>
      <c r="CT18" s="46"/>
      <c r="CW18" s="46"/>
      <c r="DH18" s="46"/>
      <c r="DI18" s="46"/>
      <c r="DJ18" s="48">
        <f>19*1932</f>
        <v>36708</v>
      </c>
      <c r="DP18" s="49"/>
      <c r="DR18" s="46">
        <v>36708</v>
      </c>
    </row>
    <row r="19" spans="1:274" s="42" customFormat="1" ht="27.75" hidden="1" customHeight="1" outlineLevel="1">
      <c r="A19" s="239" t="s">
        <v>97</v>
      </c>
      <c r="B19" s="240"/>
      <c r="D19" s="241">
        <f>+D15+D17-D16-D18</f>
        <v>41364</v>
      </c>
      <c r="E19" s="241"/>
      <c r="BJ19" s="43"/>
      <c r="CW19" s="43"/>
      <c r="EE19" s="42" t="s">
        <v>98</v>
      </c>
      <c r="EX19" s="45"/>
      <c r="FF19" s="50"/>
      <c r="FO19" s="43">
        <v>144900</v>
      </c>
      <c r="GH19" s="44"/>
    </row>
    <row r="20" spans="1:274" s="51" customFormat="1" ht="13.15" hidden="1" collapsed="1">
      <c r="BD20" s="51" t="s">
        <v>99</v>
      </c>
      <c r="BT20" s="52"/>
      <c r="EI20" s="52"/>
      <c r="GT20" s="51" t="s">
        <v>100</v>
      </c>
      <c r="HC20" s="51">
        <f>645288+HC6</f>
        <v>739956</v>
      </c>
      <c r="HL20" s="51">
        <f>18*1932</f>
        <v>34776</v>
      </c>
      <c r="IF20" s="51">
        <f>IF(IF$4&gt;=SAP416物料盤點10.02!$X$1,1,0)</f>
        <v>0</v>
      </c>
      <c r="IG20" s="51">
        <f>IF(IG$4&gt;=SAP416物料盤點10.02!$X$1,1,0)</f>
        <v>0</v>
      </c>
      <c r="IH20" s="51">
        <f>IF(IH$4&gt;=SAP416物料盤點10.02!$X$1,1,0)</f>
        <v>0</v>
      </c>
      <c r="II20" s="51">
        <f>IF(II$4&gt;=SAP416物料盤點10.02!$X$1,1,0)</f>
        <v>0</v>
      </c>
      <c r="IJ20" s="51">
        <f>IF(IJ$4&gt;=SAP416物料盤點10.02!$X$1,1,0)</f>
        <v>0</v>
      </c>
      <c r="IK20" s="51">
        <f>IF(IK$4&gt;=SAP416物料盤點10.02!$X$1,1,0)</f>
        <v>0</v>
      </c>
      <c r="IL20" s="51">
        <f>IF(IL$4&gt;=SAP416物料盤點10.02!$X$1,1,0)</f>
        <v>0</v>
      </c>
      <c r="IM20" s="51">
        <f>IF(IM$4&gt;=SAP416物料盤點10.02!$X$1,1,0)</f>
        <v>0</v>
      </c>
      <c r="IN20" s="51">
        <f>IF(IN$4&gt;=SAP416物料盤點10.02!$X$1,1,0)</f>
        <v>0</v>
      </c>
      <c r="IO20" s="51">
        <f>IF(IO$4&gt;=SAP416物料盤點10.02!$X$1,1,0)</f>
        <v>0</v>
      </c>
      <c r="IP20" s="51">
        <f>IF(IP$4&gt;=SAP416物料盤點10.02!$X$1,1,0)</f>
        <v>0</v>
      </c>
      <c r="IQ20" s="51">
        <f>IF(IQ$4&gt;=SAP416物料盤點10.02!$X$1,1,0)</f>
        <v>0</v>
      </c>
      <c r="IR20" s="51">
        <f>IF(IR$4&gt;=SAP416物料盤點10.02!$X$1,1,0)</f>
        <v>0</v>
      </c>
      <c r="IS20" s="51">
        <f>IF(IS$4&gt;=SAP416物料盤點10.02!$X$1,1,0)</f>
        <v>0</v>
      </c>
      <c r="IT20" s="51">
        <f>IF(IT$4&gt;=SAP416物料盤點10.02!$X$1,1,0)</f>
        <v>0</v>
      </c>
      <c r="IU20" s="51">
        <f>IF(IU$4&gt;=SAP416物料盤點10.02!$X$1,1,0)</f>
        <v>0</v>
      </c>
      <c r="IV20" s="51">
        <f>IF(IV$4&gt;=SAP416物料盤點10.02!$X$1,1,0)</f>
        <v>0</v>
      </c>
      <c r="IW20" s="51">
        <f>IF(IW$4&gt;=SAP416物料盤點10.02!$X$1,1,0)</f>
        <v>0</v>
      </c>
      <c r="IX20" s="51">
        <f>IF(IX$4&gt;=SAP416物料盤點10.02!$X$1,1,0)</f>
        <v>0</v>
      </c>
      <c r="IY20" s="51">
        <f>IF(IY$4&gt;=SAP416物料盤點10.02!$X$1,1,0)</f>
        <v>0</v>
      </c>
      <c r="JN20" s="51">
        <v>104328</v>
      </c>
    </row>
    <row r="21" spans="1:274" s="51" customFormat="1" ht="13.15">
      <c r="BT21" s="52"/>
      <c r="HL21" s="51">
        <f>+D19+HL20</f>
        <v>76140</v>
      </c>
    </row>
    <row r="22" spans="1:274" ht="13.15">
      <c r="CD22" s="53"/>
      <c r="CF22" s="54"/>
      <c r="CJ22" s="51"/>
      <c r="CQ22" s="51"/>
      <c r="CS22" s="55"/>
      <c r="CU22" s="55"/>
      <c r="DI22" s="54"/>
      <c r="DJ22" s="54"/>
      <c r="DK22" s="54"/>
      <c r="DL22" s="54"/>
      <c r="DM22" s="54"/>
      <c r="DN22" s="54"/>
      <c r="DO22" s="51"/>
      <c r="DP22" s="54"/>
      <c r="DQ22" s="54"/>
      <c r="DR22" s="54"/>
      <c r="DS22" s="54"/>
      <c r="DT22" s="54"/>
      <c r="DU22" s="54"/>
      <c r="DV22" s="54"/>
      <c r="DW22" s="54"/>
      <c r="DX22" s="54"/>
      <c r="DY22" s="54"/>
      <c r="DZ22" s="54"/>
      <c r="EA22" s="54"/>
      <c r="EB22" s="54"/>
      <c r="EC22" s="54"/>
      <c r="ED22" s="54"/>
      <c r="EE22" s="54"/>
      <c r="EF22" s="54"/>
      <c r="EG22" s="54"/>
      <c r="EH22" s="54"/>
      <c r="EI22" s="54"/>
      <c r="EJ22" s="54"/>
      <c r="EK22" s="54"/>
      <c r="EL22" s="54"/>
      <c r="EM22" s="54"/>
      <c r="EN22" s="54"/>
      <c r="EO22" s="54"/>
      <c r="EP22" s="54"/>
      <c r="EQ22" s="54"/>
      <c r="ER22" s="54"/>
      <c r="ES22" s="54"/>
      <c r="ET22" s="54"/>
      <c r="EU22" s="54"/>
      <c r="EV22" s="54"/>
      <c r="EW22" s="54"/>
      <c r="EX22" s="54"/>
      <c r="EY22" s="54"/>
      <c r="EZ22" s="54"/>
      <c r="FA22" s="54"/>
      <c r="FB22" s="54"/>
      <c r="FC22" s="54"/>
      <c r="FD22" s="54"/>
      <c r="FE22" s="54"/>
      <c r="FF22" s="54"/>
      <c r="FG22" s="54"/>
      <c r="FH22" s="54"/>
      <c r="FI22" s="54"/>
      <c r="FJ22" s="54"/>
      <c r="FK22" s="54"/>
      <c r="FL22" s="54"/>
      <c r="FM22" s="54"/>
      <c r="FN22" s="54"/>
      <c r="FO22" s="54"/>
      <c r="FP22" s="54"/>
      <c r="FQ22" s="54"/>
      <c r="FR22" s="54"/>
      <c r="FS22" s="54"/>
      <c r="FT22" s="54"/>
      <c r="FU22" s="54"/>
      <c r="FV22" s="54"/>
      <c r="FW22" s="54"/>
      <c r="FX22" s="54"/>
      <c r="FY22" s="54"/>
      <c r="FZ22" s="54"/>
      <c r="GA22" s="54"/>
      <c r="GB22" s="54"/>
      <c r="GC22" s="54"/>
      <c r="GD22" s="54"/>
      <c r="GE22" s="54"/>
      <c r="GF22" s="54"/>
      <c r="GG22" s="54"/>
      <c r="GH22" s="54"/>
      <c r="GI22" s="54"/>
      <c r="GJ22" s="54"/>
      <c r="GK22" s="54"/>
      <c r="GL22" s="54"/>
      <c r="GM22" s="54"/>
      <c r="GN22" s="54"/>
      <c r="GO22" s="54"/>
      <c r="GP22" s="54"/>
      <c r="GQ22" s="54"/>
      <c r="GR22" s="54"/>
      <c r="GS22" s="54"/>
      <c r="GT22" s="54"/>
      <c r="GU22" s="54"/>
      <c r="GV22" s="54"/>
      <c r="GW22" s="54"/>
      <c r="GX22" s="54"/>
      <c r="GY22" s="51"/>
      <c r="GZ22" s="54"/>
      <c r="HA22" s="54"/>
      <c r="HB22" s="54"/>
      <c r="HC22" s="54"/>
      <c r="HD22" s="54"/>
      <c r="HE22" s="54"/>
      <c r="HF22" s="58"/>
      <c r="HG22" s="54"/>
      <c r="HH22" s="54"/>
      <c r="HI22" s="54"/>
      <c r="HJ22" s="54"/>
      <c r="HK22" s="54"/>
      <c r="HL22" s="54"/>
      <c r="HM22" s="54">
        <v>515844</v>
      </c>
      <c r="HN22" s="54"/>
      <c r="HO22" s="54"/>
      <c r="HP22" s="54"/>
      <c r="HQ22" s="54"/>
      <c r="HR22" s="51"/>
      <c r="HS22" s="54"/>
      <c r="HT22" s="54"/>
      <c r="HU22" s="54"/>
      <c r="HV22" s="54"/>
      <c r="HW22" s="54"/>
      <c r="HX22" s="54"/>
      <c r="HY22" s="54"/>
      <c r="HZ22" s="54"/>
      <c r="IA22" s="54"/>
      <c r="IB22" s="54"/>
      <c r="IC22" s="54"/>
      <c r="ID22" s="54"/>
      <c r="IE22" s="54"/>
      <c r="IF22" s="54"/>
      <c r="IG22" s="54"/>
      <c r="IH22" s="54"/>
      <c r="II22" s="54"/>
      <c r="IJ22" s="54"/>
      <c r="IK22" s="54"/>
      <c r="IL22" s="54"/>
      <c r="IM22" s="54"/>
      <c r="IN22" s="54"/>
      <c r="IO22" s="54"/>
      <c r="IP22" s="54"/>
      <c r="IQ22" s="54"/>
      <c r="IR22" s="54"/>
      <c r="IS22" s="54"/>
      <c r="IT22" s="54"/>
      <c r="IU22" s="54"/>
      <c r="IV22" s="54"/>
      <c r="IW22" s="54"/>
      <c r="IX22" s="54"/>
      <c r="IY22" s="54"/>
      <c r="IZ22" s="54"/>
      <c r="JA22" s="54"/>
      <c r="JB22" s="54"/>
      <c r="JC22" s="54"/>
      <c r="JD22" s="54"/>
      <c r="JE22" s="54"/>
      <c r="JF22" s="54"/>
      <c r="JG22" s="54"/>
      <c r="JH22" s="54"/>
      <c r="JI22" s="54"/>
      <c r="JJ22" s="54"/>
      <c r="JK22" s="54"/>
      <c r="JL22" s="54"/>
    </row>
    <row r="23" spans="1:274" ht="13.15">
      <c r="CJ23" s="54"/>
      <c r="CP23" s="54"/>
      <c r="CQ23" s="54"/>
      <c r="CR23" s="55"/>
      <c r="CS23" s="55"/>
      <c r="CU23" s="55"/>
      <c r="CY23" s="51"/>
      <c r="DI23" s="54"/>
      <c r="DJ23" s="54"/>
      <c r="DK23" s="54"/>
      <c r="DL23" s="54"/>
      <c r="DM23" s="54"/>
      <c r="DN23" s="54"/>
      <c r="DO23" s="54"/>
      <c r="DP23" s="54"/>
      <c r="DQ23" s="54"/>
      <c r="DR23" s="54"/>
      <c r="DS23" s="54"/>
      <c r="DT23" s="54"/>
      <c r="DU23" s="54"/>
      <c r="DV23" s="54"/>
      <c r="DW23" s="54"/>
      <c r="DX23" s="54"/>
      <c r="DY23" s="54"/>
      <c r="DZ23" s="54"/>
      <c r="EA23" s="54"/>
      <c r="EB23" s="54"/>
      <c r="EC23" s="54"/>
      <c r="ED23" s="54"/>
      <c r="EE23" s="54"/>
      <c r="EF23" s="54"/>
      <c r="EG23" s="54"/>
      <c r="EH23" s="54"/>
      <c r="EI23" s="54"/>
      <c r="EJ23" s="54"/>
      <c r="EK23" s="54"/>
      <c r="EL23" s="54"/>
      <c r="EM23" s="54"/>
      <c r="EN23" s="54"/>
      <c r="EO23" s="54"/>
      <c r="EP23" s="54"/>
      <c r="EQ23" s="54"/>
      <c r="ER23" s="54"/>
      <c r="ES23" s="54"/>
      <c r="ET23" s="54"/>
      <c r="EU23" s="54"/>
      <c r="EV23" s="54"/>
      <c r="EW23" s="54"/>
      <c r="EX23" s="54"/>
      <c r="EY23" s="54"/>
      <c r="EZ23" s="54"/>
      <c r="FA23" s="54"/>
      <c r="FB23" s="54"/>
      <c r="FC23" s="54"/>
      <c r="FD23" s="54"/>
      <c r="FE23" s="54"/>
      <c r="FF23" s="54"/>
      <c r="FG23" s="54"/>
      <c r="FH23" s="54"/>
      <c r="FI23" s="54"/>
      <c r="FJ23" s="54"/>
      <c r="FK23" s="54"/>
      <c r="FL23" s="54"/>
      <c r="FM23" s="54"/>
      <c r="FN23" s="54"/>
      <c r="FO23" s="54"/>
      <c r="FP23" s="54"/>
      <c r="FQ23" s="54"/>
      <c r="FR23" s="54"/>
      <c r="FS23" s="54"/>
      <c r="FT23" s="54"/>
      <c r="FU23" s="54"/>
      <c r="FV23" s="54"/>
      <c r="FW23" s="54"/>
      <c r="FX23" s="54"/>
      <c r="FY23" s="54"/>
      <c r="FZ23" s="54"/>
      <c r="GA23" s="54"/>
      <c r="GB23" s="54"/>
      <c r="GC23" s="54"/>
      <c r="GD23" s="54"/>
      <c r="GE23" s="54"/>
      <c r="GF23" s="54"/>
      <c r="GG23" s="54"/>
      <c r="GH23" s="54"/>
      <c r="GI23" s="54"/>
      <c r="GJ23" s="54"/>
      <c r="GK23" s="54"/>
      <c r="GL23" s="54"/>
      <c r="GM23" s="54"/>
      <c r="GN23" s="54"/>
      <c r="GO23" s="54"/>
      <c r="GP23" s="54"/>
      <c r="GQ23" s="54"/>
      <c r="GR23" s="54"/>
      <c r="GS23" s="54"/>
      <c r="GT23" s="54"/>
      <c r="GU23" s="54"/>
      <c r="GV23" s="54"/>
      <c r="GW23" s="54"/>
      <c r="GX23" s="54"/>
      <c r="GY23" s="54"/>
      <c r="GZ23" s="54"/>
      <c r="HA23" s="54"/>
      <c r="HB23" s="54"/>
      <c r="HC23" s="54"/>
      <c r="HD23" s="54"/>
      <c r="HE23" s="54"/>
      <c r="HF23" s="59"/>
      <c r="HG23" s="54"/>
      <c r="HH23" s="54"/>
      <c r="HI23" s="54"/>
      <c r="HJ23" s="54"/>
      <c r="HK23" s="54"/>
      <c r="HL23" s="54"/>
      <c r="HM23" s="54"/>
      <c r="HN23" s="54"/>
      <c r="HO23" s="54"/>
      <c r="HP23" s="54"/>
      <c r="HQ23" s="54"/>
      <c r="HR23" s="54"/>
      <c r="HS23" s="54"/>
      <c r="HT23" s="54"/>
      <c r="HU23" s="54"/>
      <c r="HV23" s="54"/>
      <c r="HW23" s="54"/>
      <c r="HX23" s="54"/>
      <c r="HY23" s="54"/>
      <c r="HZ23" s="54"/>
      <c r="IA23" s="54"/>
      <c r="IB23" s="54"/>
      <c r="IC23" s="54"/>
      <c r="ID23" s="54"/>
      <c r="IE23" s="54"/>
      <c r="IF23" s="54"/>
      <c r="IG23" s="54"/>
      <c r="IH23" s="54"/>
      <c r="II23" s="54"/>
      <c r="IJ23" s="54"/>
      <c r="IK23" s="54"/>
      <c r="IL23" s="54"/>
      <c r="IM23" s="54"/>
      <c r="IN23" s="54"/>
      <c r="IO23" s="54"/>
      <c r="IP23" s="54"/>
      <c r="IQ23" s="54"/>
      <c r="IR23" s="54"/>
      <c r="IS23" s="54"/>
      <c r="IT23" s="54"/>
      <c r="IU23" s="54"/>
      <c r="IV23" s="54"/>
      <c r="IW23" s="54"/>
      <c r="IX23" s="54"/>
      <c r="IY23" s="54"/>
      <c r="IZ23" s="54"/>
      <c r="JA23" s="54"/>
      <c r="JB23" s="54"/>
      <c r="JC23" s="54"/>
      <c r="JD23" s="54"/>
      <c r="JE23" s="54"/>
      <c r="JF23" s="54"/>
      <c r="JG23" s="54"/>
      <c r="JH23" s="54"/>
      <c r="JI23" s="54"/>
      <c r="JJ23" s="54"/>
      <c r="JK23" s="54"/>
      <c r="JL23" s="54"/>
    </row>
    <row r="24" spans="1:274" ht="13.15">
      <c r="CP24" s="54"/>
      <c r="CQ24" s="54"/>
      <c r="CR24" s="55"/>
      <c r="DI24" s="54"/>
      <c r="DJ24" s="54"/>
      <c r="DK24" s="54"/>
      <c r="DL24" s="54"/>
      <c r="DM24" s="54"/>
      <c r="DN24" s="54"/>
      <c r="DO24" s="54"/>
      <c r="DP24" s="54"/>
      <c r="DQ24" s="54"/>
      <c r="DR24" s="54"/>
      <c r="DS24" s="54"/>
      <c r="DT24" s="54"/>
      <c r="DU24" s="54"/>
      <c r="DV24" s="54"/>
      <c r="DW24" s="54"/>
      <c r="DX24" s="54"/>
      <c r="DY24" s="54"/>
      <c r="DZ24" s="54"/>
      <c r="EA24" s="54"/>
      <c r="EB24" s="54"/>
      <c r="EC24" s="54"/>
      <c r="ED24" s="54"/>
      <c r="EE24" s="54"/>
      <c r="EF24" s="54"/>
      <c r="EG24" s="54"/>
      <c r="EH24" s="54"/>
      <c r="EI24" s="54"/>
      <c r="EJ24" s="54"/>
      <c r="EK24" s="54"/>
      <c r="EL24" s="54"/>
      <c r="EM24" s="54"/>
      <c r="EN24" s="54"/>
      <c r="EO24" s="54"/>
      <c r="EP24" s="54"/>
      <c r="EQ24" s="54"/>
      <c r="ER24" s="54"/>
      <c r="ES24" s="54"/>
      <c r="ET24" s="54"/>
      <c r="EU24" s="54"/>
      <c r="EV24" s="54"/>
      <c r="EW24" s="54"/>
      <c r="EX24" s="54"/>
      <c r="EY24" s="54"/>
      <c r="EZ24" s="54"/>
      <c r="FA24" s="54"/>
      <c r="FB24" s="54"/>
      <c r="FC24" s="54"/>
      <c r="FD24" s="54"/>
      <c r="FE24" s="54"/>
      <c r="FF24" s="54"/>
      <c r="FG24" s="54"/>
      <c r="FH24" s="54"/>
      <c r="FI24" s="54"/>
      <c r="FJ24" s="54"/>
      <c r="FK24" s="54"/>
      <c r="FL24" s="54"/>
      <c r="FM24" s="54"/>
      <c r="FN24" s="54"/>
      <c r="FO24" s="54"/>
      <c r="FP24" s="54"/>
      <c r="FQ24" s="54"/>
      <c r="FR24" s="54"/>
      <c r="FS24" s="54"/>
      <c r="FT24" s="54"/>
      <c r="FU24" s="54"/>
      <c r="FV24" s="54"/>
      <c r="FW24" s="54"/>
      <c r="FX24" s="54"/>
      <c r="FY24" s="54"/>
      <c r="FZ24" s="54"/>
      <c r="GA24" s="54"/>
      <c r="GB24" s="54"/>
      <c r="GC24" s="54"/>
      <c r="GD24" s="54"/>
      <c r="GE24" s="54"/>
      <c r="GF24" s="54"/>
      <c r="GG24" s="54"/>
      <c r="GH24" s="54"/>
      <c r="GI24" s="54"/>
      <c r="GJ24" s="54"/>
      <c r="GK24" s="54"/>
      <c r="GL24" s="54"/>
      <c r="GM24" s="54"/>
      <c r="GN24" s="54"/>
      <c r="GO24" s="54"/>
      <c r="GP24" s="54"/>
      <c r="GQ24" s="54"/>
      <c r="GR24" s="54"/>
      <c r="GS24" s="54"/>
      <c r="GT24" s="54" t="s">
        <v>101</v>
      </c>
      <c r="GU24" s="54"/>
      <c r="GV24" s="54"/>
      <c r="GW24" s="54"/>
      <c r="GX24" s="54"/>
      <c r="GY24" s="54"/>
      <c r="GZ24" s="54"/>
      <c r="HA24" s="54"/>
      <c r="HB24" s="54"/>
      <c r="HC24" s="54"/>
      <c r="HD24" s="54"/>
      <c r="HE24" s="54"/>
      <c r="HF24" s="60"/>
      <c r="HG24" s="54"/>
      <c r="HH24" s="54"/>
      <c r="HI24" s="54"/>
      <c r="HJ24" s="54"/>
      <c r="HK24" s="54"/>
      <c r="HL24" s="54"/>
      <c r="HM24" s="54"/>
      <c r="HN24" s="54"/>
      <c r="HO24" s="54"/>
      <c r="HP24" s="54"/>
      <c r="HQ24" s="54"/>
      <c r="HR24" s="54"/>
      <c r="HS24" s="54"/>
      <c r="HT24" s="54"/>
      <c r="HU24" s="54"/>
      <c r="HV24" s="54"/>
      <c r="HW24" s="54"/>
      <c r="HX24" s="54"/>
      <c r="HY24" s="54"/>
      <c r="HZ24" s="54"/>
      <c r="IA24" s="54"/>
      <c r="IB24" s="54"/>
      <c r="IC24" s="54"/>
      <c r="ID24" s="54"/>
      <c r="IE24" s="54"/>
      <c r="IF24" s="54"/>
      <c r="IG24" s="54"/>
      <c r="IH24" s="54"/>
      <c r="II24" s="54"/>
      <c r="IJ24" s="54"/>
      <c r="IK24" s="54"/>
      <c r="IL24" s="54"/>
      <c r="IM24" s="54"/>
      <c r="IN24" s="54"/>
      <c r="IO24" s="54"/>
      <c r="IP24" s="54"/>
      <c r="IQ24" s="54"/>
      <c r="IR24" s="54"/>
      <c r="IS24" s="54"/>
      <c r="IT24" s="54"/>
      <c r="IU24" s="54"/>
      <c r="IV24" s="54"/>
      <c r="IW24" s="54"/>
      <c r="IX24" s="54"/>
      <c r="IY24" s="54"/>
      <c r="IZ24" s="54"/>
      <c r="JA24" s="54"/>
      <c r="JB24" s="54"/>
      <c r="JC24" s="54"/>
      <c r="JD24" s="54"/>
      <c r="JE24" s="54"/>
      <c r="JF24" s="54"/>
      <c r="JG24" s="54"/>
      <c r="JH24" s="54"/>
      <c r="JI24" s="54"/>
      <c r="JJ24" s="54"/>
      <c r="JK24" s="54"/>
      <c r="JL24" s="54"/>
    </row>
    <row r="25" spans="1:274" ht="13.15">
      <c r="BV25" s="51"/>
      <c r="BW25" s="51"/>
      <c r="CJ25" s="51"/>
      <c r="CM25" s="51"/>
      <c r="CR25" s="55"/>
      <c r="CY25" s="51"/>
      <c r="FR25" s="54"/>
    </row>
    <row r="26" spans="1:274" ht="13.15">
      <c r="CE26" s="51"/>
      <c r="CJ26" s="54"/>
      <c r="FX26" s="22" t="s">
        <v>102</v>
      </c>
      <c r="HA26" s="22" t="s">
        <v>102</v>
      </c>
    </row>
    <row r="27" spans="1:274" ht="13.15">
      <c r="CZ27" s="22" t="s">
        <v>102</v>
      </c>
    </row>
  </sheetData>
  <mergeCells count="18">
    <mergeCell ref="A18:B18"/>
    <mergeCell ref="D18:E18"/>
    <mergeCell ref="A19:B19"/>
    <mergeCell ref="D19:E19"/>
    <mergeCell ref="A15:B15"/>
    <mergeCell ref="D15:E15"/>
    <mergeCell ref="A16:B16"/>
    <mergeCell ref="D16:E16"/>
    <mergeCell ref="A17:B17"/>
    <mergeCell ref="D17:E17"/>
    <mergeCell ref="A1:E4"/>
    <mergeCell ref="A5:A14"/>
    <mergeCell ref="B5:B14"/>
    <mergeCell ref="C5:E5"/>
    <mergeCell ref="C10:E10"/>
    <mergeCell ref="C11:E11"/>
    <mergeCell ref="C13:E13"/>
    <mergeCell ref="D14:E14"/>
  </mergeCells>
  <phoneticPr fontId="1" type="noConversion"/>
  <conditionalFormatting sqref="F4:ML4">
    <cfRule type="timePeriod" dxfId="13" priority="10" timePeriod="today">
      <formula>FLOOR(F4,1)=TODAY()</formula>
    </cfRule>
    <cfRule type="timePeriod" dxfId="12" priority="11" timePeriod="today">
      <formula>FLOOR(F4,1)=TODAY()</formula>
    </cfRule>
    <cfRule type="timePeriod" priority="12" timePeriod="today">
      <formula>FLOOR(F4,1)=TODAY()</formula>
    </cfRule>
    <cfRule type="timePeriod" dxfId="11" priority="13" timePeriod="today">
      <formula>FLOOR(F4,1)=TODAY()</formula>
    </cfRule>
  </conditionalFormatting>
  <conditionalFormatting sqref="F5:ML5">
    <cfRule type="cellIs" dxfId="10" priority="5" operator="greaterThan">
      <formula>0</formula>
    </cfRule>
  </conditionalFormatting>
  <conditionalFormatting sqref="F6:ML6">
    <cfRule type="expression" dxfId="9" priority="14">
      <formula>#REF!&lt;0</formula>
    </cfRule>
  </conditionalFormatting>
  <conditionalFormatting sqref="F6:ML8 D7:D8">
    <cfRule type="cellIs" dxfId="8" priority="9" stopIfTrue="1" operator="lessThan">
      <formula>0</formula>
    </cfRule>
    <cfRule type="expression" dxfId="7" priority="15">
      <formula>0&lt;#REF!&lt;1</formula>
    </cfRule>
    <cfRule type="expression" dxfId="6" priority="16">
      <formula>0&lt;#REF!&lt;1</formula>
    </cfRule>
  </conditionalFormatting>
  <conditionalFormatting sqref="EC6:ML6">
    <cfRule type="expression" dxfId="5" priority="7">
      <formula>#REF!&lt;0</formula>
    </cfRule>
  </conditionalFormatting>
  <conditionalFormatting sqref="IG6:JN6">
    <cfRule type="expression" dxfId="4" priority="1">
      <formula>#REF!&lt;0</formula>
    </cfRule>
    <cfRule type="expression" dxfId="3" priority="4">
      <formula>#REF!&lt;0</formula>
    </cfRule>
  </conditionalFormatting>
  <conditionalFormatting sqref="IG6:JN8">
    <cfRule type="expression" dxfId="2" priority="2">
      <formula>0&lt;#REF!&lt;1</formula>
    </cfRule>
    <cfRule type="expression" dxfId="1" priority="3">
      <formula>0&lt;#REF!&lt;1</formula>
    </cfRule>
    <cfRule type="cellIs" dxfId="0" priority="6" stopIfTrue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9"/>
  <sheetViews>
    <sheetView zoomScale="80" zoomScaleNormal="80" workbookViewId="0">
      <selection activeCell="K24" sqref="K24"/>
    </sheetView>
  </sheetViews>
  <sheetFormatPr defaultColWidth="9.125" defaultRowHeight="13.9"/>
  <cols>
    <col min="1" max="1" width="11.625" style="101" customWidth="1"/>
    <col min="2" max="2" width="6.75" style="63" customWidth="1"/>
    <col min="3" max="3" width="19.5" style="63" customWidth="1"/>
    <col min="4" max="4" width="20.125" style="63" customWidth="1"/>
    <col min="5" max="5" width="9.625" style="63" customWidth="1"/>
    <col min="6" max="6" width="5.75" style="63" customWidth="1"/>
    <col min="7" max="7" width="10.75" style="63" customWidth="1"/>
    <col min="8" max="8" width="13.125" style="63" customWidth="1"/>
    <col min="9" max="9" width="10.25" style="63" customWidth="1"/>
    <col min="10" max="10" width="9.875" style="63" customWidth="1"/>
    <col min="11" max="12" width="9.5" style="63" customWidth="1"/>
    <col min="13" max="13" width="11.125" style="63" customWidth="1"/>
    <col min="14" max="14" width="12.875" style="63" customWidth="1"/>
    <col min="15" max="15" width="10.25" style="63" customWidth="1"/>
    <col min="16" max="16" width="14.5" style="63" customWidth="1"/>
    <col min="17" max="17" width="12.25" style="63" customWidth="1"/>
    <col min="18" max="18" width="9.625" style="63" customWidth="1"/>
    <col min="19" max="19" width="13.625" style="62" customWidth="1"/>
    <col min="20" max="20" width="8.125" style="63" customWidth="1"/>
    <col min="21" max="21" width="12" style="63" customWidth="1"/>
    <col min="22" max="22" width="12.5" style="63" bestFit="1" customWidth="1"/>
    <col min="23" max="23" width="12.125" style="63" bestFit="1" customWidth="1"/>
    <col min="24" max="16384" width="9.125" style="63"/>
  </cols>
  <sheetData>
    <row r="1" spans="1:23" ht="28.15">
      <c r="A1" s="108" t="s">
        <v>108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61"/>
      <c r="R1" s="61"/>
    </row>
    <row r="2" spans="1:23" ht="45">
      <c r="A2" s="64"/>
      <c r="B2" s="65" t="s">
        <v>109</v>
      </c>
      <c r="C2" s="65" t="s">
        <v>165</v>
      </c>
      <c r="D2" s="65" t="s">
        <v>110</v>
      </c>
      <c r="E2" s="65" t="s">
        <v>111</v>
      </c>
      <c r="F2" s="65" t="s">
        <v>112</v>
      </c>
      <c r="G2" s="65" t="s">
        <v>113</v>
      </c>
      <c r="H2" s="66" t="s">
        <v>114</v>
      </c>
      <c r="I2" s="65" t="s">
        <v>115</v>
      </c>
      <c r="J2" s="65" t="s">
        <v>116</v>
      </c>
      <c r="K2" s="65" t="s">
        <v>117</v>
      </c>
      <c r="L2" s="65" t="s">
        <v>164</v>
      </c>
      <c r="M2" s="65" t="s">
        <v>118</v>
      </c>
      <c r="N2" s="66" t="s">
        <v>119</v>
      </c>
      <c r="O2" s="65" t="s">
        <v>120</v>
      </c>
      <c r="P2" s="65" t="s">
        <v>121</v>
      </c>
      <c r="Q2" s="67" t="s">
        <v>122</v>
      </c>
      <c r="R2" s="68"/>
      <c r="S2" s="244" t="s">
        <v>123</v>
      </c>
      <c r="U2" s="244" t="s">
        <v>124</v>
      </c>
    </row>
    <row r="3" spans="1:23" s="78" customFormat="1" ht="27">
      <c r="A3" s="69" t="s">
        <v>125</v>
      </c>
      <c r="B3" s="70">
        <v>0</v>
      </c>
      <c r="C3" s="71" t="s">
        <v>126</v>
      </c>
      <c r="D3" s="72" t="s">
        <v>127</v>
      </c>
      <c r="E3" s="70"/>
      <c r="F3" s="70"/>
      <c r="G3" s="73">
        <v>0</v>
      </c>
      <c r="H3" s="74"/>
      <c r="I3" s="74"/>
      <c r="J3" s="74"/>
      <c r="K3" s="74"/>
      <c r="L3" s="74"/>
      <c r="M3" s="75">
        <v>88872</v>
      </c>
      <c r="N3" s="74"/>
      <c r="O3" s="74"/>
      <c r="P3" s="75"/>
      <c r="Q3" s="76">
        <f>+'[1]工段 '!$J$11</f>
        <v>426972</v>
      </c>
      <c r="R3" s="77"/>
      <c r="S3" s="245"/>
      <c r="U3" s="245"/>
    </row>
    <row r="4" spans="1:23">
      <c r="A4" s="79" t="s">
        <v>128</v>
      </c>
      <c r="B4" s="70">
        <v>0</v>
      </c>
      <c r="C4" s="35" t="s">
        <v>68</v>
      </c>
      <c r="D4" s="80" t="s">
        <v>129</v>
      </c>
      <c r="E4" s="81">
        <v>1</v>
      </c>
      <c r="F4" s="82" t="s">
        <v>61</v>
      </c>
      <c r="G4" s="83">
        <v>990.14200000000005</v>
      </c>
      <c r="H4" s="84">
        <v>265763</v>
      </c>
      <c r="I4" s="85">
        <v>159936</v>
      </c>
      <c r="J4" s="85"/>
      <c r="K4" s="85">
        <v>16177</v>
      </c>
      <c r="L4" s="85">
        <f>I4+K4</f>
        <v>176113</v>
      </c>
      <c r="M4" s="86">
        <f t="shared" ref="M4:M26" si="0">+$M$3*E4</f>
        <v>88872</v>
      </c>
      <c r="N4" s="87">
        <f t="shared" ref="N4:N26" si="1">+I4+J4+K4+M4</f>
        <v>264985</v>
      </c>
      <c r="O4" s="88">
        <f t="shared" ref="O4:O26" si="2">+H4-N4</f>
        <v>778</v>
      </c>
      <c r="P4" s="89">
        <f t="shared" ref="P4:P26" si="3">+G4*O4</f>
        <v>770330.47600000002</v>
      </c>
      <c r="Q4" s="90">
        <f t="shared" ref="Q4:Q26" si="4">+$Q$3*E4</f>
        <v>426972</v>
      </c>
      <c r="R4" s="90">
        <f t="shared" ref="R4:R24" si="5">Q4-(I4+K4)</f>
        <v>250859</v>
      </c>
      <c r="S4" s="91">
        <v>0.03</v>
      </c>
      <c r="T4" s="92">
        <f>+R4*S4</f>
        <v>7525.7699999999995</v>
      </c>
      <c r="U4" s="92">
        <f>+R4+T4</f>
        <v>258384.77</v>
      </c>
      <c r="V4" s="93"/>
      <c r="W4" s="92"/>
    </row>
    <row r="5" spans="1:23">
      <c r="A5" s="64" t="s">
        <v>130</v>
      </c>
      <c r="B5" s="94">
        <v>1</v>
      </c>
      <c r="C5" s="95" t="s">
        <v>106</v>
      </c>
      <c r="D5" s="80" t="s">
        <v>131</v>
      </c>
      <c r="E5" s="81">
        <v>0.115</v>
      </c>
      <c r="F5" s="82" t="s">
        <v>132</v>
      </c>
      <c r="G5" s="83">
        <v>3691.1570000000002</v>
      </c>
      <c r="H5" s="96">
        <v>39923.379999999997</v>
      </c>
      <c r="I5" s="85">
        <v>21000</v>
      </c>
      <c r="J5" s="85"/>
      <c r="K5" s="85">
        <v>8995</v>
      </c>
      <c r="L5" s="85">
        <f t="shared" ref="L5:L26" si="6">I5+K5</f>
        <v>29995</v>
      </c>
      <c r="M5" s="86">
        <f t="shared" si="0"/>
        <v>10220.280000000001</v>
      </c>
      <c r="N5" s="87">
        <f t="shared" si="1"/>
        <v>40215.279999999999</v>
      </c>
      <c r="O5" s="88">
        <f t="shared" si="2"/>
        <v>-291.90000000000146</v>
      </c>
      <c r="P5" s="89">
        <f t="shared" si="3"/>
        <v>-1077448.7283000054</v>
      </c>
      <c r="Q5" s="90">
        <f t="shared" si="4"/>
        <v>49101.78</v>
      </c>
      <c r="R5" s="90">
        <f t="shared" si="5"/>
        <v>19106.78</v>
      </c>
      <c r="S5" s="91">
        <v>2.5000000000000001E-2</v>
      </c>
      <c r="T5" s="92">
        <f t="shared" ref="T5:T26" si="7">+R5*S5</f>
        <v>477.66949999999997</v>
      </c>
      <c r="U5" s="92">
        <f t="shared" ref="U5:U26" si="8">+R5+T5</f>
        <v>19584.449499999999</v>
      </c>
      <c r="V5" s="93"/>
      <c r="W5" s="92"/>
    </row>
    <row r="6" spans="1:23">
      <c r="A6" s="64" t="s">
        <v>130</v>
      </c>
      <c r="B6" s="94">
        <v>1</v>
      </c>
      <c r="C6" s="35" t="s">
        <v>2</v>
      </c>
      <c r="D6" s="80" t="s">
        <v>133</v>
      </c>
      <c r="E6" s="81">
        <v>1</v>
      </c>
      <c r="F6" s="82" t="s">
        <v>61</v>
      </c>
      <c r="G6" s="83">
        <v>3331.5169999999998</v>
      </c>
      <c r="H6" s="84">
        <v>254311</v>
      </c>
      <c r="I6" s="85">
        <v>141104</v>
      </c>
      <c r="J6" s="85"/>
      <c r="K6" s="85">
        <v>25665</v>
      </c>
      <c r="L6" s="85">
        <f t="shared" si="6"/>
        <v>166769</v>
      </c>
      <c r="M6" s="86">
        <f t="shared" si="0"/>
        <v>88872</v>
      </c>
      <c r="N6" s="87">
        <f t="shared" si="1"/>
        <v>255641</v>
      </c>
      <c r="O6" s="88">
        <f t="shared" si="2"/>
        <v>-1330</v>
      </c>
      <c r="P6" s="89">
        <f t="shared" si="3"/>
        <v>-4430917.6099999994</v>
      </c>
      <c r="Q6" s="90">
        <f t="shared" si="4"/>
        <v>426972</v>
      </c>
      <c r="R6" s="90">
        <f t="shared" si="5"/>
        <v>260203</v>
      </c>
      <c r="S6" s="91">
        <v>2.8000000000000001E-2</v>
      </c>
      <c r="T6" s="92">
        <f t="shared" si="7"/>
        <v>7285.6840000000002</v>
      </c>
      <c r="U6" s="92">
        <f t="shared" si="8"/>
        <v>267488.68400000001</v>
      </c>
      <c r="V6" s="93"/>
      <c r="W6" s="92"/>
    </row>
    <row r="7" spans="1:23">
      <c r="A7" s="64" t="s">
        <v>130</v>
      </c>
      <c r="B7" s="94">
        <v>1</v>
      </c>
      <c r="C7" s="35" t="s">
        <v>0</v>
      </c>
      <c r="D7" s="80" t="s">
        <v>134</v>
      </c>
      <c r="E7" s="81">
        <v>1</v>
      </c>
      <c r="F7" s="82" t="s">
        <v>61</v>
      </c>
      <c r="G7" s="83">
        <v>1844.0129999999999</v>
      </c>
      <c r="H7" s="84">
        <v>163226</v>
      </c>
      <c r="I7" s="85">
        <v>62000</v>
      </c>
      <c r="J7" s="85"/>
      <c r="K7" s="85">
        <v>16614</v>
      </c>
      <c r="L7" s="85">
        <f t="shared" si="6"/>
        <v>78614</v>
      </c>
      <c r="M7" s="86">
        <f t="shared" si="0"/>
        <v>88872</v>
      </c>
      <c r="N7" s="87">
        <f t="shared" si="1"/>
        <v>167486</v>
      </c>
      <c r="O7" s="88">
        <f t="shared" si="2"/>
        <v>-4260</v>
      </c>
      <c r="P7" s="89">
        <f t="shared" si="3"/>
        <v>-7855495.3799999999</v>
      </c>
      <c r="Q7" s="90">
        <f t="shared" si="4"/>
        <v>426972</v>
      </c>
      <c r="R7" s="90">
        <f t="shared" si="5"/>
        <v>348358</v>
      </c>
      <c r="S7" s="91">
        <v>0.03</v>
      </c>
      <c r="T7" s="92">
        <f t="shared" si="7"/>
        <v>10450.74</v>
      </c>
      <c r="U7" s="92">
        <f t="shared" si="8"/>
        <v>358808.74</v>
      </c>
      <c r="V7" s="93"/>
      <c r="W7" s="92"/>
    </row>
    <row r="8" spans="1:23">
      <c r="A8" s="64" t="s">
        <v>130</v>
      </c>
      <c r="B8" s="94">
        <v>1</v>
      </c>
      <c r="C8" s="35" t="s">
        <v>7</v>
      </c>
      <c r="D8" s="97" t="s">
        <v>135</v>
      </c>
      <c r="E8" s="81">
        <v>1</v>
      </c>
      <c r="F8" s="82" t="s">
        <v>136</v>
      </c>
      <c r="G8" s="83">
        <v>97.234999999999999</v>
      </c>
      <c r="H8" s="84">
        <v>255163</v>
      </c>
      <c r="I8" s="85">
        <v>108000</v>
      </c>
      <c r="J8" s="85"/>
      <c r="K8" s="85">
        <v>16622</v>
      </c>
      <c r="L8" s="85">
        <f t="shared" si="6"/>
        <v>124622</v>
      </c>
      <c r="M8" s="86">
        <f t="shared" si="0"/>
        <v>88872</v>
      </c>
      <c r="N8" s="87">
        <f t="shared" si="1"/>
        <v>213494</v>
      </c>
      <c r="O8" s="88">
        <f t="shared" si="2"/>
        <v>41669</v>
      </c>
      <c r="P8" s="89">
        <f t="shared" si="3"/>
        <v>4051685.2149999999</v>
      </c>
      <c r="Q8" s="90">
        <f t="shared" si="4"/>
        <v>426972</v>
      </c>
      <c r="R8" s="90">
        <f t="shared" si="5"/>
        <v>302350</v>
      </c>
      <c r="S8" s="91">
        <v>0.04</v>
      </c>
      <c r="T8" s="92">
        <f t="shared" si="7"/>
        <v>12094</v>
      </c>
      <c r="U8" s="92">
        <f t="shared" si="8"/>
        <v>314444</v>
      </c>
      <c r="V8" s="93"/>
      <c r="W8" s="92"/>
    </row>
    <row r="9" spans="1:23">
      <c r="A9" s="64" t="s">
        <v>130</v>
      </c>
      <c r="B9" s="94">
        <v>1</v>
      </c>
      <c r="C9" s="42" t="s">
        <v>1</v>
      </c>
      <c r="D9" s="80" t="s">
        <v>137</v>
      </c>
      <c r="E9" s="81">
        <f>0.15+0.105975</f>
        <v>0.25597500000000001</v>
      </c>
      <c r="F9" s="82" t="s">
        <v>138</v>
      </c>
      <c r="G9" s="83">
        <v>908.36699999999996</v>
      </c>
      <c r="H9" s="96">
        <v>27019.360000000001</v>
      </c>
      <c r="I9" s="85">
        <v>4000</v>
      </c>
      <c r="J9" s="85"/>
      <c r="K9" s="85">
        <v>3000</v>
      </c>
      <c r="L9" s="85">
        <f t="shared" si="6"/>
        <v>7000</v>
      </c>
      <c r="M9" s="86">
        <f t="shared" si="0"/>
        <v>22749.010200000001</v>
      </c>
      <c r="N9" s="87">
        <f t="shared" si="1"/>
        <v>29749.010200000001</v>
      </c>
      <c r="O9" s="88">
        <f t="shared" si="2"/>
        <v>-2729.6502</v>
      </c>
      <c r="P9" s="89">
        <f t="shared" si="3"/>
        <v>-2479524.1632233998</v>
      </c>
      <c r="Q9" s="90">
        <f t="shared" si="4"/>
        <v>109294.15770000001</v>
      </c>
      <c r="R9" s="90">
        <f t="shared" si="5"/>
        <v>102294.15770000001</v>
      </c>
      <c r="S9" s="91">
        <v>0.03</v>
      </c>
      <c r="T9" s="92">
        <f t="shared" si="7"/>
        <v>3068.8247310000002</v>
      </c>
      <c r="U9" s="92">
        <f t="shared" si="8"/>
        <v>105362.98243100001</v>
      </c>
      <c r="V9" s="93"/>
      <c r="W9" s="92"/>
    </row>
    <row r="10" spans="1:23">
      <c r="A10" s="64" t="s">
        <v>130</v>
      </c>
      <c r="B10" s="94">
        <v>1</v>
      </c>
      <c r="C10" s="42" t="s">
        <v>3</v>
      </c>
      <c r="D10" s="80" t="s">
        <v>139</v>
      </c>
      <c r="E10" s="81">
        <v>1.9E-2</v>
      </c>
      <c r="F10" s="82" t="s">
        <v>138</v>
      </c>
      <c r="G10" s="83">
        <v>1693.633</v>
      </c>
      <c r="H10" s="96">
        <v>5909.9</v>
      </c>
      <c r="I10" s="85">
        <v>4000</v>
      </c>
      <c r="J10" s="85"/>
      <c r="K10" s="85">
        <v>600</v>
      </c>
      <c r="L10" s="85">
        <f t="shared" si="6"/>
        <v>4600</v>
      </c>
      <c r="M10" s="86">
        <f t="shared" si="0"/>
        <v>1688.568</v>
      </c>
      <c r="N10" s="87">
        <f t="shared" si="1"/>
        <v>6288.5680000000002</v>
      </c>
      <c r="O10" s="88">
        <f t="shared" si="2"/>
        <v>-378.66800000000057</v>
      </c>
      <c r="P10" s="89">
        <f t="shared" si="3"/>
        <v>-641324.62084400095</v>
      </c>
      <c r="Q10" s="90">
        <f t="shared" si="4"/>
        <v>8112.4679999999998</v>
      </c>
      <c r="R10" s="90">
        <f t="shared" si="5"/>
        <v>3512.4679999999998</v>
      </c>
      <c r="S10" s="91">
        <v>2.8000000000000001E-2</v>
      </c>
      <c r="T10" s="92">
        <f t="shared" si="7"/>
        <v>98.349103999999997</v>
      </c>
      <c r="U10" s="92">
        <f t="shared" si="8"/>
        <v>3610.8171039999997</v>
      </c>
      <c r="V10" s="93"/>
      <c r="W10" s="92"/>
    </row>
    <row r="11" spans="1:23">
      <c r="A11" s="64" t="s">
        <v>130</v>
      </c>
      <c r="B11" s="94">
        <v>1</v>
      </c>
      <c r="C11" s="42" t="s">
        <v>5</v>
      </c>
      <c r="D11" s="80" t="s">
        <v>140</v>
      </c>
      <c r="E11" s="81">
        <v>1E-3</v>
      </c>
      <c r="F11" s="82" t="s">
        <v>141</v>
      </c>
      <c r="G11" s="83">
        <v>4992.4080000000004</v>
      </c>
      <c r="H11" s="96">
        <v>920.57</v>
      </c>
      <c r="I11" s="85">
        <v>180</v>
      </c>
      <c r="J11" s="85"/>
      <c r="K11" s="85">
        <v>50</v>
      </c>
      <c r="L11" s="85">
        <f t="shared" si="6"/>
        <v>230</v>
      </c>
      <c r="M11" s="86">
        <f t="shared" si="0"/>
        <v>88.872</v>
      </c>
      <c r="N11" s="87">
        <f t="shared" si="1"/>
        <v>318.87200000000001</v>
      </c>
      <c r="O11" s="88">
        <f t="shared" si="2"/>
        <v>601.69800000000009</v>
      </c>
      <c r="P11" s="89">
        <f t="shared" si="3"/>
        <v>3003921.9087840007</v>
      </c>
      <c r="Q11" s="90">
        <f t="shared" si="4"/>
        <v>426.97200000000004</v>
      </c>
      <c r="R11" s="90">
        <f t="shared" si="5"/>
        <v>196.97200000000004</v>
      </c>
      <c r="S11" s="91">
        <v>0.03</v>
      </c>
      <c r="T11" s="92">
        <f t="shared" si="7"/>
        <v>5.9091600000000009</v>
      </c>
      <c r="U11" s="92">
        <f t="shared" si="8"/>
        <v>202.88116000000005</v>
      </c>
      <c r="V11" s="93"/>
      <c r="W11" s="92"/>
    </row>
    <row r="12" spans="1:23">
      <c r="A12" s="64" t="s">
        <v>130</v>
      </c>
      <c r="B12" s="94">
        <v>1</v>
      </c>
      <c r="C12" s="42" t="s">
        <v>6</v>
      </c>
      <c r="D12" s="80" t="s">
        <v>142</v>
      </c>
      <c r="E12" s="81">
        <v>2.2000000000000001E-3</v>
      </c>
      <c r="F12" s="82" t="s">
        <v>141</v>
      </c>
      <c r="G12" s="83">
        <v>20069.294999999998</v>
      </c>
      <c r="H12" s="96">
        <v>528.16999999999996</v>
      </c>
      <c r="I12" s="85">
        <v>340</v>
      </c>
      <c r="J12" s="85"/>
      <c r="K12" s="85">
        <v>21</v>
      </c>
      <c r="L12" s="85">
        <f t="shared" si="6"/>
        <v>361</v>
      </c>
      <c r="M12" s="86">
        <f t="shared" si="0"/>
        <v>195.51840000000001</v>
      </c>
      <c r="N12" s="87">
        <f t="shared" si="1"/>
        <v>556.51840000000004</v>
      </c>
      <c r="O12" s="88">
        <f t="shared" si="2"/>
        <v>-28.348400000000083</v>
      </c>
      <c r="P12" s="89">
        <f t="shared" si="3"/>
        <v>-568932.4023780016</v>
      </c>
      <c r="Q12" s="90">
        <f t="shared" si="4"/>
        <v>939.33840000000009</v>
      </c>
      <c r="R12" s="90">
        <f t="shared" si="5"/>
        <v>578.33840000000009</v>
      </c>
      <c r="S12" s="91">
        <v>0</v>
      </c>
      <c r="T12" s="92">
        <f t="shared" si="7"/>
        <v>0</v>
      </c>
      <c r="U12" s="92">
        <f t="shared" si="8"/>
        <v>578.33840000000009</v>
      </c>
      <c r="V12" s="93"/>
      <c r="W12" s="92"/>
    </row>
    <row r="13" spans="1:23">
      <c r="A13" s="64" t="s">
        <v>130</v>
      </c>
      <c r="B13" s="94">
        <v>1</v>
      </c>
      <c r="C13" s="42" t="s">
        <v>143</v>
      </c>
      <c r="D13" s="80" t="s">
        <v>144</v>
      </c>
      <c r="E13" s="81">
        <v>2.332E-2</v>
      </c>
      <c r="F13" s="82" t="s">
        <v>145</v>
      </c>
      <c r="G13" s="83">
        <v>11116.138000000001</v>
      </c>
      <c r="H13" s="96">
        <v>5952.35</v>
      </c>
      <c r="I13" s="85">
        <v>4000</v>
      </c>
      <c r="J13" s="85"/>
      <c r="K13" s="85">
        <v>300</v>
      </c>
      <c r="L13" s="85">
        <f t="shared" si="6"/>
        <v>4300</v>
      </c>
      <c r="M13" s="86">
        <f t="shared" si="0"/>
        <v>2072.4950400000002</v>
      </c>
      <c r="N13" s="87">
        <f t="shared" si="1"/>
        <v>6372.4950399999998</v>
      </c>
      <c r="O13" s="88">
        <f t="shared" si="2"/>
        <v>-420.14503999999943</v>
      </c>
      <c r="P13" s="89">
        <f t="shared" si="3"/>
        <v>-4670390.2446555141</v>
      </c>
      <c r="Q13" s="90">
        <f t="shared" si="4"/>
        <v>9956.98704</v>
      </c>
      <c r="R13" s="90">
        <f t="shared" si="5"/>
        <v>5656.98704</v>
      </c>
      <c r="S13" s="91">
        <v>0</v>
      </c>
      <c r="T13" s="92">
        <f t="shared" si="7"/>
        <v>0</v>
      </c>
      <c r="U13" s="92">
        <f t="shared" si="8"/>
        <v>5656.98704</v>
      </c>
      <c r="V13" s="93"/>
      <c r="W13" s="92"/>
    </row>
    <row r="14" spans="1:23" s="78" customFormat="1" ht="26.25">
      <c r="A14" s="64" t="s">
        <v>130</v>
      </c>
      <c r="B14" s="94">
        <v>1</v>
      </c>
      <c r="C14" s="42" t="s">
        <v>4</v>
      </c>
      <c r="D14" s="80" t="s">
        <v>146</v>
      </c>
      <c r="E14" s="81">
        <v>1.0000000000000001E-5</v>
      </c>
      <c r="F14" s="82" t="s">
        <v>147</v>
      </c>
      <c r="G14" s="83">
        <v>1821689.8030000001</v>
      </c>
      <c r="H14" s="96">
        <v>1.32</v>
      </c>
      <c r="I14" s="98">
        <v>1.2</v>
      </c>
      <c r="J14" s="85"/>
      <c r="K14" s="99">
        <v>3.8640000000000001E-2</v>
      </c>
      <c r="L14" s="85">
        <f t="shared" si="6"/>
        <v>1.23864</v>
      </c>
      <c r="M14" s="86">
        <f t="shared" si="0"/>
        <v>0.88872000000000007</v>
      </c>
      <c r="N14" s="87">
        <f t="shared" si="1"/>
        <v>2.1273599999999999</v>
      </c>
      <c r="O14" s="88">
        <f t="shared" si="2"/>
        <v>-0.80735999999999986</v>
      </c>
      <c r="P14" s="89">
        <f t="shared" si="3"/>
        <v>-1470759.4793500798</v>
      </c>
      <c r="Q14" s="90">
        <f t="shared" si="4"/>
        <v>4.2697200000000004</v>
      </c>
      <c r="R14" s="90">
        <f t="shared" si="5"/>
        <v>3.0310800000000002</v>
      </c>
      <c r="S14" s="91">
        <v>0.03</v>
      </c>
      <c r="T14" s="92">
        <f t="shared" si="7"/>
        <v>9.0932399999999997E-2</v>
      </c>
      <c r="U14" s="92">
        <f t="shared" si="8"/>
        <v>3.1220124</v>
      </c>
      <c r="V14" s="93"/>
      <c r="W14" s="92"/>
    </row>
    <row r="15" spans="1:23" ht="39.4">
      <c r="A15" s="64" t="s">
        <v>130</v>
      </c>
      <c r="B15" s="94">
        <v>1</v>
      </c>
      <c r="C15" s="42" t="s">
        <v>8</v>
      </c>
      <c r="D15" s="80" t="s">
        <v>148</v>
      </c>
      <c r="E15" s="64">
        <v>6.8999999999999997E-4</v>
      </c>
      <c r="F15" s="82" t="s">
        <v>149</v>
      </c>
      <c r="G15" s="83">
        <v>133212.46900000001</v>
      </c>
      <c r="H15" s="96">
        <v>173.26</v>
      </c>
      <c r="I15" s="85">
        <v>100</v>
      </c>
      <c r="J15" s="85"/>
      <c r="K15" s="85">
        <v>25</v>
      </c>
      <c r="L15" s="85">
        <f t="shared" si="6"/>
        <v>125</v>
      </c>
      <c r="M15" s="86">
        <f t="shared" si="0"/>
        <v>61.321679999999994</v>
      </c>
      <c r="N15" s="87">
        <f t="shared" si="1"/>
        <v>186.32167999999999</v>
      </c>
      <c r="O15" s="88">
        <f t="shared" si="2"/>
        <v>-13.061679999999996</v>
      </c>
      <c r="P15" s="89">
        <f t="shared" si="3"/>
        <v>-1739978.6420879196</v>
      </c>
      <c r="Q15" s="90">
        <f t="shared" si="4"/>
        <v>294.61068</v>
      </c>
      <c r="R15" s="90">
        <f t="shared" si="5"/>
        <v>169.61068</v>
      </c>
      <c r="S15" s="91">
        <v>2.5000000000000001E-2</v>
      </c>
      <c r="T15" s="92">
        <f t="shared" si="7"/>
        <v>4.2402670000000002</v>
      </c>
      <c r="U15" s="92">
        <f t="shared" si="8"/>
        <v>173.85094699999999</v>
      </c>
      <c r="V15" s="93"/>
      <c r="W15" s="92"/>
    </row>
    <row r="16" spans="1:23" s="78" customFormat="1" ht="26.25">
      <c r="A16" s="64" t="s">
        <v>130</v>
      </c>
      <c r="B16" s="94">
        <v>1</v>
      </c>
      <c r="C16" s="42" t="s">
        <v>9</v>
      </c>
      <c r="D16" s="80" t="s">
        <v>150</v>
      </c>
      <c r="E16" s="64">
        <v>6.2E-4</v>
      </c>
      <c r="F16" s="82" t="s">
        <v>149</v>
      </c>
      <c r="G16" s="83">
        <v>212494.8</v>
      </c>
      <c r="H16" s="96">
        <v>184.89</v>
      </c>
      <c r="I16" s="85">
        <v>125</v>
      </c>
      <c r="J16" s="85"/>
      <c r="K16" s="85">
        <v>25</v>
      </c>
      <c r="L16" s="85">
        <f t="shared" si="6"/>
        <v>150</v>
      </c>
      <c r="M16" s="86">
        <f t="shared" si="0"/>
        <v>55.100639999999999</v>
      </c>
      <c r="N16" s="87">
        <f t="shared" si="1"/>
        <v>205.10064</v>
      </c>
      <c r="O16" s="88">
        <f t="shared" si="2"/>
        <v>-20.210640000000012</v>
      </c>
      <c r="P16" s="89">
        <f t="shared" si="3"/>
        <v>-4294655.9046720024</v>
      </c>
      <c r="Q16" s="90">
        <f t="shared" si="4"/>
        <v>264.72264000000001</v>
      </c>
      <c r="R16" s="90">
        <f t="shared" si="5"/>
        <v>114.72264000000001</v>
      </c>
      <c r="S16" s="91">
        <v>2.5000000000000001E-2</v>
      </c>
      <c r="T16" s="92">
        <f t="shared" si="7"/>
        <v>2.8680660000000007</v>
      </c>
      <c r="U16" s="92">
        <f t="shared" si="8"/>
        <v>117.59070600000001</v>
      </c>
      <c r="V16" s="93"/>
      <c r="W16" s="92"/>
    </row>
    <row r="17" spans="1:23">
      <c r="A17" s="64" t="s">
        <v>130</v>
      </c>
      <c r="B17" s="94">
        <v>1</v>
      </c>
      <c r="C17" s="42" t="s">
        <v>12</v>
      </c>
      <c r="D17" s="80" t="s">
        <v>151</v>
      </c>
      <c r="E17" s="81">
        <v>5.1999999999999995E-4</v>
      </c>
      <c r="F17" s="82" t="s">
        <v>61</v>
      </c>
      <c r="G17" s="83">
        <v>16790.244999999999</v>
      </c>
      <c r="H17" s="96">
        <v>149.69999999999999</v>
      </c>
      <c r="I17" s="85">
        <v>97</v>
      </c>
      <c r="J17" s="85"/>
      <c r="K17" s="85">
        <v>0</v>
      </c>
      <c r="L17" s="85">
        <f t="shared" si="6"/>
        <v>97</v>
      </c>
      <c r="M17" s="86">
        <f t="shared" si="0"/>
        <v>46.213439999999999</v>
      </c>
      <c r="N17" s="87">
        <f t="shared" si="1"/>
        <v>143.21343999999999</v>
      </c>
      <c r="O17" s="88">
        <f t="shared" si="2"/>
        <v>6.4865599999999972</v>
      </c>
      <c r="P17" s="89">
        <f t="shared" si="3"/>
        <v>108910.93160719995</v>
      </c>
      <c r="Q17" s="90">
        <f t="shared" si="4"/>
        <v>222.02543999999997</v>
      </c>
      <c r="R17" s="90">
        <f t="shared" si="5"/>
        <v>125.02543999999997</v>
      </c>
      <c r="S17" s="91">
        <v>0.03</v>
      </c>
      <c r="T17" s="92">
        <f t="shared" si="7"/>
        <v>3.7507631999999993</v>
      </c>
      <c r="U17" s="92">
        <f t="shared" si="8"/>
        <v>128.77620319999997</v>
      </c>
      <c r="V17" s="93"/>
      <c r="W17" s="92"/>
    </row>
    <row r="18" spans="1:23" s="78" customFormat="1" ht="26.25">
      <c r="A18" s="64" t="s">
        <v>130</v>
      </c>
      <c r="B18" s="94">
        <v>1</v>
      </c>
      <c r="C18" s="42" t="s">
        <v>13</v>
      </c>
      <c r="D18" s="80" t="s">
        <v>152</v>
      </c>
      <c r="E18" s="81">
        <v>1.0399999999999999E-3</v>
      </c>
      <c r="F18" s="82" t="s">
        <v>61</v>
      </c>
      <c r="G18" s="83">
        <v>2036.4839999999999</v>
      </c>
      <c r="H18" s="96">
        <v>30.95</v>
      </c>
      <c r="I18" s="85">
        <v>71</v>
      </c>
      <c r="J18" s="85"/>
      <c r="K18" s="85">
        <v>4</v>
      </c>
      <c r="L18" s="85">
        <f t="shared" si="6"/>
        <v>75</v>
      </c>
      <c r="M18" s="86">
        <f t="shared" si="0"/>
        <v>92.426879999999997</v>
      </c>
      <c r="N18" s="87">
        <f t="shared" si="1"/>
        <v>167.42687999999998</v>
      </c>
      <c r="O18" s="88">
        <f t="shared" si="2"/>
        <v>-136.47687999999999</v>
      </c>
      <c r="P18" s="89">
        <f t="shared" si="3"/>
        <v>-277932.98248991999</v>
      </c>
      <c r="Q18" s="90">
        <f t="shared" si="4"/>
        <v>444.05087999999995</v>
      </c>
      <c r="R18" s="90">
        <f t="shared" si="5"/>
        <v>369.05087999999995</v>
      </c>
      <c r="S18" s="91">
        <v>0</v>
      </c>
      <c r="T18" s="92">
        <f t="shared" si="7"/>
        <v>0</v>
      </c>
      <c r="U18" s="92">
        <f t="shared" si="8"/>
        <v>369.05087999999995</v>
      </c>
      <c r="V18" s="93"/>
      <c r="W18" s="92"/>
    </row>
    <row r="19" spans="1:23">
      <c r="A19" s="64" t="s">
        <v>130</v>
      </c>
      <c r="B19" s="94">
        <v>1</v>
      </c>
      <c r="C19" s="42" t="s">
        <v>14</v>
      </c>
      <c r="D19" s="80" t="s">
        <v>153</v>
      </c>
      <c r="E19" s="64">
        <v>1.243E-2</v>
      </c>
      <c r="F19" s="82" t="s">
        <v>136</v>
      </c>
      <c r="G19" s="83">
        <v>6347.2370000000001</v>
      </c>
      <c r="H19" s="96">
        <v>2409.0300000000002</v>
      </c>
      <c r="I19" s="85">
        <v>1200</v>
      </c>
      <c r="J19" s="85"/>
      <c r="K19" s="85">
        <v>48</v>
      </c>
      <c r="L19" s="85">
        <f t="shared" si="6"/>
        <v>1248</v>
      </c>
      <c r="M19" s="86">
        <f t="shared" si="0"/>
        <v>1104.67896</v>
      </c>
      <c r="N19" s="87">
        <f t="shared" si="1"/>
        <v>2352.6789600000002</v>
      </c>
      <c r="O19" s="88">
        <f t="shared" si="2"/>
        <v>56.351040000000012</v>
      </c>
      <c r="P19" s="89">
        <f t="shared" si="3"/>
        <v>357673.40607648005</v>
      </c>
      <c r="Q19" s="90">
        <f t="shared" si="4"/>
        <v>5307.2619599999998</v>
      </c>
      <c r="R19" s="90">
        <f t="shared" si="5"/>
        <v>4059.2619599999998</v>
      </c>
      <c r="S19" s="91">
        <v>0.03</v>
      </c>
      <c r="T19" s="92">
        <f t="shared" si="7"/>
        <v>121.77785879999999</v>
      </c>
      <c r="U19" s="92">
        <f t="shared" si="8"/>
        <v>4181.0398187999999</v>
      </c>
      <c r="V19" s="93"/>
      <c r="W19" s="92"/>
    </row>
    <row r="20" spans="1:23">
      <c r="A20" s="64" t="s">
        <v>130</v>
      </c>
      <c r="B20" s="94">
        <v>1</v>
      </c>
      <c r="C20" s="42" t="s">
        <v>15</v>
      </c>
      <c r="D20" s="80" t="s">
        <v>154</v>
      </c>
      <c r="E20" s="64">
        <v>5.1999999999999995E-4</v>
      </c>
      <c r="F20" s="82" t="s">
        <v>136</v>
      </c>
      <c r="G20" s="83">
        <v>1661.6959999999999</v>
      </c>
      <c r="H20" s="84">
        <v>633.34</v>
      </c>
      <c r="I20" s="85">
        <v>611</v>
      </c>
      <c r="J20" s="85"/>
      <c r="K20" s="85">
        <v>2</v>
      </c>
      <c r="L20" s="85">
        <f t="shared" si="6"/>
        <v>613</v>
      </c>
      <c r="M20" s="86">
        <f t="shared" si="0"/>
        <v>46.213439999999999</v>
      </c>
      <c r="N20" s="87">
        <f t="shared" si="1"/>
        <v>659.21343999999999</v>
      </c>
      <c r="O20" s="88">
        <f t="shared" si="2"/>
        <v>-25.87343999999996</v>
      </c>
      <c r="P20" s="89">
        <f t="shared" si="3"/>
        <v>-42993.79175423993</v>
      </c>
      <c r="Q20" s="90">
        <f t="shared" si="4"/>
        <v>222.02543999999997</v>
      </c>
      <c r="R20" s="90">
        <f t="shared" si="5"/>
        <v>-390.97456</v>
      </c>
      <c r="S20" s="91">
        <v>0</v>
      </c>
      <c r="T20" s="92">
        <f t="shared" si="7"/>
        <v>0</v>
      </c>
      <c r="U20" s="92">
        <f t="shared" si="8"/>
        <v>-390.97456</v>
      </c>
      <c r="V20" s="93"/>
      <c r="W20" s="92"/>
    </row>
    <row r="21" spans="1:23">
      <c r="A21" s="64" t="s">
        <v>130</v>
      </c>
      <c r="B21" s="94">
        <v>1</v>
      </c>
      <c r="C21" s="42" t="s">
        <v>21</v>
      </c>
      <c r="D21" s="80" t="s">
        <v>155</v>
      </c>
      <c r="E21" s="81">
        <v>1.1900000000000001E-2</v>
      </c>
      <c r="F21" s="82" t="s">
        <v>61</v>
      </c>
      <c r="G21" s="83">
        <v>482.15300000000002</v>
      </c>
      <c r="H21" s="96">
        <v>2772.18</v>
      </c>
      <c r="I21" s="85">
        <v>1825</v>
      </c>
      <c r="J21" s="85"/>
      <c r="K21" s="85">
        <v>46</v>
      </c>
      <c r="L21" s="85">
        <f t="shared" si="6"/>
        <v>1871</v>
      </c>
      <c r="M21" s="86">
        <f t="shared" si="0"/>
        <v>1057.5768</v>
      </c>
      <c r="N21" s="87">
        <f t="shared" si="1"/>
        <v>2928.5767999999998</v>
      </c>
      <c r="O21" s="88">
        <f t="shared" si="2"/>
        <v>-156.39679999999998</v>
      </c>
      <c r="P21" s="89">
        <f t="shared" si="3"/>
        <v>-75407.186310399993</v>
      </c>
      <c r="Q21" s="90">
        <f t="shared" si="4"/>
        <v>5080.9668000000001</v>
      </c>
      <c r="R21" s="90">
        <f t="shared" si="5"/>
        <v>3209.9668000000001</v>
      </c>
      <c r="S21" s="91">
        <v>0</v>
      </c>
      <c r="T21" s="92">
        <f t="shared" si="7"/>
        <v>0</v>
      </c>
      <c r="U21" s="92">
        <f t="shared" si="8"/>
        <v>3209.9668000000001</v>
      </c>
      <c r="V21" s="93"/>
      <c r="W21" s="92"/>
    </row>
    <row r="22" spans="1:23">
      <c r="A22" s="64" t="s">
        <v>130</v>
      </c>
      <c r="B22" s="94">
        <v>1</v>
      </c>
      <c r="C22" s="42" t="s">
        <v>17</v>
      </c>
      <c r="D22" s="80" t="s">
        <v>156</v>
      </c>
      <c r="E22" s="81">
        <v>5.0000000000000002E-5</v>
      </c>
      <c r="F22" s="82" t="s">
        <v>61</v>
      </c>
      <c r="G22" s="83">
        <v>17500</v>
      </c>
      <c r="H22" s="96">
        <v>7.27</v>
      </c>
      <c r="I22" s="85">
        <v>6</v>
      </c>
      <c r="J22" s="85"/>
      <c r="K22" s="85">
        <v>0</v>
      </c>
      <c r="L22" s="85">
        <f t="shared" si="6"/>
        <v>6</v>
      </c>
      <c r="M22" s="86">
        <f t="shared" si="0"/>
        <v>4.4436</v>
      </c>
      <c r="N22" s="87">
        <f t="shared" si="1"/>
        <v>10.4436</v>
      </c>
      <c r="O22" s="88">
        <f t="shared" si="2"/>
        <v>-3.1736000000000004</v>
      </c>
      <c r="P22" s="89">
        <f t="shared" si="3"/>
        <v>-55538.000000000007</v>
      </c>
      <c r="Q22" s="90">
        <f t="shared" si="4"/>
        <v>21.348600000000001</v>
      </c>
      <c r="R22" s="90">
        <f t="shared" si="5"/>
        <v>15.348600000000001</v>
      </c>
      <c r="S22" s="91">
        <v>0</v>
      </c>
      <c r="T22" s="92">
        <f t="shared" si="7"/>
        <v>0</v>
      </c>
      <c r="U22" s="92">
        <f t="shared" si="8"/>
        <v>15.348600000000001</v>
      </c>
      <c r="V22" s="93"/>
      <c r="W22" s="92"/>
    </row>
    <row r="23" spans="1:23" ht="26.25">
      <c r="A23" s="64" t="s">
        <v>130</v>
      </c>
      <c r="B23" s="94">
        <v>1</v>
      </c>
      <c r="C23" s="42" t="s">
        <v>18</v>
      </c>
      <c r="D23" s="80" t="s">
        <v>157</v>
      </c>
      <c r="E23" s="64">
        <v>5.0000000000000002E-5</v>
      </c>
      <c r="F23" s="82" t="s">
        <v>136</v>
      </c>
      <c r="G23" s="83">
        <v>9500</v>
      </c>
      <c r="H23" s="96">
        <v>9.16</v>
      </c>
      <c r="I23" s="85">
        <v>6</v>
      </c>
      <c r="J23" s="85"/>
      <c r="K23" s="85">
        <v>0</v>
      </c>
      <c r="L23" s="85">
        <f t="shared" si="6"/>
        <v>6</v>
      </c>
      <c r="M23" s="86">
        <f t="shared" si="0"/>
        <v>4.4436</v>
      </c>
      <c r="N23" s="87">
        <f t="shared" si="1"/>
        <v>10.4436</v>
      </c>
      <c r="O23" s="88">
        <f t="shared" si="2"/>
        <v>-1.2835999999999999</v>
      </c>
      <c r="P23" s="89">
        <f t="shared" si="3"/>
        <v>-12194.199999999999</v>
      </c>
      <c r="Q23" s="90">
        <f t="shared" si="4"/>
        <v>21.348600000000001</v>
      </c>
      <c r="R23" s="90">
        <f t="shared" si="5"/>
        <v>15.348600000000001</v>
      </c>
      <c r="S23" s="91">
        <v>0</v>
      </c>
      <c r="T23" s="92">
        <f t="shared" si="7"/>
        <v>0</v>
      </c>
      <c r="U23" s="92">
        <f t="shared" si="8"/>
        <v>15.348600000000001</v>
      </c>
      <c r="V23" s="93"/>
      <c r="W23" s="92"/>
    </row>
    <row r="24" spans="1:23" s="78" customFormat="1">
      <c r="A24" s="64" t="s">
        <v>130</v>
      </c>
      <c r="B24" s="94">
        <v>1</v>
      </c>
      <c r="C24" s="42" t="s">
        <v>16</v>
      </c>
      <c r="D24" s="80" t="s">
        <v>158</v>
      </c>
      <c r="E24" s="81">
        <v>5.1999999999999995E-4</v>
      </c>
      <c r="F24" s="82" t="s">
        <v>61</v>
      </c>
      <c r="G24" s="83">
        <v>2754.5830000000001</v>
      </c>
      <c r="H24" s="96">
        <v>205.4</v>
      </c>
      <c r="I24" s="85">
        <v>161</v>
      </c>
      <c r="J24" s="85"/>
      <c r="K24" s="85">
        <v>0</v>
      </c>
      <c r="L24" s="85">
        <f t="shared" si="6"/>
        <v>161</v>
      </c>
      <c r="M24" s="86">
        <f t="shared" si="0"/>
        <v>46.213439999999999</v>
      </c>
      <c r="N24" s="87">
        <f t="shared" si="1"/>
        <v>207.21343999999999</v>
      </c>
      <c r="O24" s="88">
        <f t="shared" si="2"/>
        <v>-1.8134399999999857</v>
      </c>
      <c r="P24" s="89">
        <f t="shared" si="3"/>
        <v>-4995.2709955199607</v>
      </c>
      <c r="Q24" s="90">
        <f t="shared" si="4"/>
        <v>222.02543999999997</v>
      </c>
      <c r="R24" s="90">
        <f t="shared" si="5"/>
        <v>61.025439999999975</v>
      </c>
      <c r="S24" s="91">
        <v>0.03</v>
      </c>
      <c r="T24" s="92">
        <f t="shared" si="7"/>
        <v>1.8307631999999991</v>
      </c>
      <c r="U24" s="92">
        <f t="shared" si="8"/>
        <v>62.856203199999975</v>
      </c>
      <c r="V24" s="93"/>
      <c r="W24" s="92"/>
    </row>
    <row r="25" spans="1:23">
      <c r="A25" s="64" t="s">
        <v>130</v>
      </c>
      <c r="B25" s="94">
        <v>1</v>
      </c>
      <c r="C25" s="42" t="s">
        <v>10</v>
      </c>
      <c r="D25" s="80" t="s">
        <v>159</v>
      </c>
      <c r="E25" s="64">
        <v>5.1999999999999995E-4</v>
      </c>
      <c r="F25" s="82" t="s">
        <v>61</v>
      </c>
      <c r="G25" s="83">
        <v>23</v>
      </c>
      <c r="H25" s="96">
        <v>3570.26</v>
      </c>
      <c r="I25" s="96">
        <f>3570.26-46.21344</f>
        <v>3524.0465600000002</v>
      </c>
      <c r="J25" s="85"/>
      <c r="K25" s="85">
        <v>0</v>
      </c>
      <c r="L25" s="85">
        <f t="shared" si="6"/>
        <v>3524.0465600000002</v>
      </c>
      <c r="M25" s="86">
        <f t="shared" si="0"/>
        <v>46.213439999999999</v>
      </c>
      <c r="N25" s="100">
        <f t="shared" si="1"/>
        <v>3570.26</v>
      </c>
      <c r="O25" s="86">
        <f t="shared" si="2"/>
        <v>0</v>
      </c>
      <c r="P25" s="86">
        <f t="shared" si="3"/>
        <v>0</v>
      </c>
      <c r="Q25" s="90">
        <f t="shared" si="4"/>
        <v>222.02543999999997</v>
      </c>
      <c r="R25" s="90"/>
      <c r="S25" s="91">
        <v>0</v>
      </c>
      <c r="T25" s="92">
        <f t="shared" si="7"/>
        <v>0</v>
      </c>
      <c r="U25" s="92">
        <f t="shared" si="8"/>
        <v>0</v>
      </c>
      <c r="V25" s="93"/>
      <c r="W25" s="92"/>
    </row>
    <row r="26" spans="1:23">
      <c r="A26" s="64" t="s">
        <v>130</v>
      </c>
      <c r="B26" s="94">
        <v>1</v>
      </c>
      <c r="C26" s="42" t="s">
        <v>11</v>
      </c>
      <c r="D26" s="80" t="s">
        <v>160</v>
      </c>
      <c r="E26" s="64">
        <v>3.1099999999999999E-3</v>
      </c>
      <c r="F26" s="82" t="s">
        <v>61</v>
      </c>
      <c r="G26" s="83">
        <v>37</v>
      </c>
      <c r="H26" s="96">
        <v>1504.68</v>
      </c>
      <c r="I26" s="85">
        <v>1225</v>
      </c>
      <c r="J26" s="85"/>
      <c r="K26" s="85">
        <v>12</v>
      </c>
      <c r="L26" s="85">
        <f t="shared" si="6"/>
        <v>1237</v>
      </c>
      <c r="M26" s="86">
        <f t="shared" si="0"/>
        <v>276.39191999999997</v>
      </c>
      <c r="N26" s="87">
        <f t="shared" si="1"/>
        <v>1513.39192</v>
      </c>
      <c r="O26" s="88">
        <f t="shared" si="2"/>
        <v>-8.7119199999999637</v>
      </c>
      <c r="P26" s="89">
        <f t="shared" si="3"/>
        <v>-322.34103999999866</v>
      </c>
      <c r="Q26" s="90">
        <f t="shared" si="4"/>
        <v>1327.88292</v>
      </c>
      <c r="R26" s="90">
        <f>Q26-(I26+K26)</f>
        <v>90.882920000000013</v>
      </c>
      <c r="S26" s="91">
        <v>0</v>
      </c>
      <c r="T26" s="92">
        <f t="shared" si="7"/>
        <v>0</v>
      </c>
      <c r="U26" s="92">
        <f t="shared" si="8"/>
        <v>90.882920000000013</v>
      </c>
      <c r="V26" s="93"/>
      <c r="W26" s="92"/>
    </row>
    <row r="27" spans="1:23" ht="32.25" customHeight="1">
      <c r="H27" s="92"/>
      <c r="N27" s="246" t="s">
        <v>161</v>
      </c>
      <c r="O27" s="102" t="s">
        <v>162</v>
      </c>
      <c r="P27" s="103">
        <f>SUM(P4:P26)</f>
        <v>-21406289.010633323</v>
      </c>
      <c r="Q27" s="104"/>
      <c r="R27" s="104"/>
      <c r="S27" s="105"/>
      <c r="T27" s="106"/>
    </row>
    <row r="28" spans="1:23">
      <c r="N28" s="246"/>
      <c r="O28" s="102" t="s">
        <v>163</v>
      </c>
      <c r="P28" s="103">
        <f>+P27*0.0013/1000</f>
        <v>-27.82817571382332</v>
      </c>
      <c r="Q28" s="104"/>
      <c r="R28" s="104"/>
      <c r="S28" s="105"/>
    </row>
    <row r="29" spans="1:23">
      <c r="Q29" s="107"/>
      <c r="R29" s="107"/>
    </row>
  </sheetData>
  <mergeCells count="3">
    <mergeCell ref="S2:S3"/>
    <mergeCell ref="U2:U3"/>
    <mergeCell ref="N27:N2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H24"/>
  <sheetViews>
    <sheetView showGridLines="0" workbookViewId="0">
      <selection activeCell="G4" sqref="G4"/>
    </sheetView>
  </sheetViews>
  <sheetFormatPr defaultColWidth="9.125" defaultRowHeight="13.5"/>
  <cols>
    <col min="1" max="3" width="9.125" style="112"/>
    <col min="4" max="4" width="16" style="112" customWidth="1"/>
    <col min="5" max="5" width="24.25" style="112" customWidth="1"/>
    <col min="6" max="6" width="6.75" style="112" customWidth="1"/>
    <col min="7" max="7" width="10.125" style="112" customWidth="1"/>
    <col min="8" max="8" width="10.25" style="112" customWidth="1"/>
    <col min="9" max="16384" width="9.125" style="112"/>
  </cols>
  <sheetData>
    <row r="2" spans="3:8" ht="33.75" customHeight="1">
      <c r="C2" s="109" t="s">
        <v>166</v>
      </c>
      <c r="D2" s="110" t="s">
        <v>167</v>
      </c>
      <c r="E2" s="110" t="s">
        <v>168</v>
      </c>
      <c r="F2" s="111" t="s">
        <v>169</v>
      </c>
      <c r="G2" s="110" t="s">
        <v>170</v>
      </c>
      <c r="H2" s="110" t="s">
        <v>171</v>
      </c>
    </row>
    <row r="3" spans="3:8" ht="15">
      <c r="C3" s="113">
        <v>1</v>
      </c>
      <c r="D3" s="114" t="s">
        <v>68</v>
      </c>
      <c r="E3" s="115" t="s">
        <v>129</v>
      </c>
      <c r="F3" s="116" t="s">
        <v>61</v>
      </c>
      <c r="G3" s="117" t="s">
        <v>172</v>
      </c>
      <c r="H3" s="118">
        <v>22848</v>
      </c>
    </row>
    <row r="4" spans="3:8" ht="15">
      <c r="C4" s="113">
        <v>2</v>
      </c>
      <c r="D4" s="114" t="s">
        <v>106</v>
      </c>
      <c r="E4" s="115" t="s">
        <v>131</v>
      </c>
      <c r="F4" s="116" t="s">
        <v>132</v>
      </c>
      <c r="G4" s="117" t="s">
        <v>172</v>
      </c>
      <c r="H4" s="118">
        <v>1500</v>
      </c>
    </row>
    <row r="5" spans="3:8" ht="15">
      <c r="C5" s="113">
        <v>3</v>
      </c>
      <c r="D5" s="114" t="s">
        <v>2</v>
      </c>
      <c r="E5" s="115" t="s">
        <v>133</v>
      </c>
      <c r="F5" s="116" t="s">
        <v>61</v>
      </c>
      <c r="G5" s="117" t="s">
        <v>172</v>
      </c>
      <c r="H5" s="118">
        <v>6048</v>
      </c>
    </row>
    <row r="6" spans="3:8" ht="15">
      <c r="C6" s="113">
        <v>4</v>
      </c>
      <c r="D6" s="114" t="s">
        <v>0</v>
      </c>
      <c r="E6" s="115" t="s">
        <v>134</v>
      </c>
      <c r="F6" s="116" t="s">
        <v>61</v>
      </c>
      <c r="G6" s="117" t="s">
        <v>172</v>
      </c>
      <c r="H6" s="118">
        <v>10000</v>
      </c>
    </row>
    <row r="7" spans="3:8" ht="15">
      <c r="C7" s="113">
        <v>5</v>
      </c>
      <c r="D7" s="114" t="s">
        <v>7</v>
      </c>
      <c r="E7" s="115" t="s">
        <v>173</v>
      </c>
      <c r="F7" s="116" t="s">
        <v>136</v>
      </c>
      <c r="G7" s="117" t="s">
        <v>172</v>
      </c>
      <c r="H7" s="118">
        <v>48000</v>
      </c>
    </row>
    <row r="8" spans="3:8" ht="15">
      <c r="C8" s="113">
        <v>6</v>
      </c>
      <c r="D8" s="114" t="s">
        <v>174</v>
      </c>
      <c r="E8" s="115" t="s">
        <v>137</v>
      </c>
      <c r="F8" s="116" t="s">
        <v>138</v>
      </c>
      <c r="G8" s="117" t="s">
        <v>175</v>
      </c>
      <c r="H8" s="118">
        <v>20000</v>
      </c>
    </row>
    <row r="9" spans="3:8" ht="15">
      <c r="C9" s="113">
        <v>7</v>
      </c>
      <c r="D9" s="114" t="s">
        <v>176</v>
      </c>
      <c r="E9" s="115" t="s">
        <v>139</v>
      </c>
      <c r="F9" s="116" t="s">
        <v>138</v>
      </c>
      <c r="G9" s="117" t="s">
        <v>175</v>
      </c>
      <c r="H9" s="118">
        <v>2000</v>
      </c>
    </row>
    <row r="10" spans="3:8" ht="15">
      <c r="C10" s="113">
        <v>8</v>
      </c>
      <c r="D10" s="114" t="s">
        <v>5</v>
      </c>
      <c r="E10" s="115" t="s">
        <v>140</v>
      </c>
      <c r="F10" s="116" t="s">
        <v>141</v>
      </c>
      <c r="G10" s="117" t="s">
        <v>177</v>
      </c>
      <c r="H10" s="118">
        <v>20</v>
      </c>
    </row>
    <row r="11" spans="3:8" ht="15">
      <c r="C11" s="113">
        <v>9</v>
      </c>
      <c r="D11" s="114" t="s">
        <v>6</v>
      </c>
      <c r="E11" s="115" t="s">
        <v>142</v>
      </c>
      <c r="F11" s="116" t="s">
        <v>141</v>
      </c>
      <c r="G11" s="117" t="s">
        <v>177</v>
      </c>
      <c r="H11" s="118">
        <v>20</v>
      </c>
    </row>
    <row r="12" spans="3:8" ht="15">
      <c r="C12" s="113">
        <v>10</v>
      </c>
      <c r="D12" s="114" t="s">
        <v>143</v>
      </c>
      <c r="E12" s="115" t="s">
        <v>178</v>
      </c>
      <c r="F12" s="116" t="s">
        <v>145</v>
      </c>
      <c r="G12" s="117" t="s">
        <v>177</v>
      </c>
      <c r="H12" s="118">
        <v>30</v>
      </c>
    </row>
    <row r="13" spans="3:8" ht="25.5" customHeight="1">
      <c r="C13" s="113">
        <v>11</v>
      </c>
      <c r="D13" s="114" t="s">
        <v>4</v>
      </c>
      <c r="E13" s="115" t="s">
        <v>146</v>
      </c>
      <c r="F13" s="116" t="s">
        <v>147</v>
      </c>
      <c r="G13" s="117" t="s">
        <v>179</v>
      </c>
      <c r="H13" s="119">
        <v>3.7850000000000001</v>
      </c>
    </row>
    <row r="14" spans="3:8" ht="30.75" customHeight="1">
      <c r="C14" s="113">
        <v>12</v>
      </c>
      <c r="D14" s="114" t="s">
        <v>180</v>
      </c>
      <c r="E14" s="120" t="s">
        <v>181</v>
      </c>
      <c r="F14" s="116" t="s">
        <v>149</v>
      </c>
      <c r="G14" s="117" t="s">
        <v>182</v>
      </c>
      <c r="H14" s="118">
        <v>25</v>
      </c>
    </row>
    <row r="15" spans="3:8" ht="26.25">
      <c r="C15" s="113">
        <v>13</v>
      </c>
      <c r="D15" s="114" t="s">
        <v>183</v>
      </c>
      <c r="E15" s="120" t="s">
        <v>184</v>
      </c>
      <c r="F15" s="116" t="s">
        <v>149</v>
      </c>
      <c r="G15" s="117" t="s">
        <v>182</v>
      </c>
      <c r="H15" s="118">
        <v>25</v>
      </c>
    </row>
    <row r="16" spans="3:8" ht="15">
      <c r="C16" s="113">
        <v>14</v>
      </c>
      <c r="D16" s="114" t="s">
        <v>12</v>
      </c>
      <c r="E16" s="115" t="s">
        <v>151</v>
      </c>
      <c r="F16" s="116" t="s">
        <v>61</v>
      </c>
      <c r="G16" s="117" t="s">
        <v>182</v>
      </c>
      <c r="H16" s="118">
        <v>10</v>
      </c>
    </row>
    <row r="17" spans="3:8" ht="15">
      <c r="C17" s="113">
        <v>15</v>
      </c>
      <c r="D17" s="114" t="s">
        <v>13</v>
      </c>
      <c r="E17" s="115" t="s">
        <v>152</v>
      </c>
      <c r="F17" s="116" t="s">
        <v>61</v>
      </c>
      <c r="G17" s="117" t="s">
        <v>182</v>
      </c>
      <c r="H17" s="118">
        <v>100</v>
      </c>
    </row>
    <row r="18" spans="3:8" ht="15">
      <c r="C18" s="113">
        <v>16</v>
      </c>
      <c r="D18" s="114" t="s">
        <v>185</v>
      </c>
      <c r="E18" s="115" t="s">
        <v>153</v>
      </c>
      <c r="F18" s="116" t="s">
        <v>136</v>
      </c>
      <c r="G18" s="117" t="s">
        <v>182</v>
      </c>
      <c r="H18" s="118">
        <v>50</v>
      </c>
    </row>
    <row r="19" spans="3:8" ht="15">
      <c r="C19" s="113">
        <v>17</v>
      </c>
      <c r="D19" s="114" t="s">
        <v>186</v>
      </c>
      <c r="E19" s="115" t="s">
        <v>154</v>
      </c>
      <c r="F19" s="116" t="s">
        <v>136</v>
      </c>
      <c r="G19" s="117" t="s">
        <v>182</v>
      </c>
      <c r="H19" s="118">
        <v>100</v>
      </c>
    </row>
    <row r="20" spans="3:8" ht="15">
      <c r="C20" s="113">
        <v>18</v>
      </c>
      <c r="D20" s="114" t="s">
        <v>21</v>
      </c>
      <c r="E20" s="115" t="s">
        <v>155</v>
      </c>
      <c r="F20" s="116" t="s">
        <v>61</v>
      </c>
      <c r="G20" s="117" t="s">
        <v>182</v>
      </c>
      <c r="H20" s="118">
        <v>1000</v>
      </c>
    </row>
    <row r="21" spans="3:8" ht="23.25" customHeight="1">
      <c r="C21" s="113">
        <v>19</v>
      </c>
      <c r="D21" s="114" t="s">
        <v>17</v>
      </c>
      <c r="E21" s="115" t="s">
        <v>156</v>
      </c>
      <c r="F21" s="116" t="s">
        <v>61</v>
      </c>
      <c r="G21" s="117" t="s">
        <v>187</v>
      </c>
      <c r="H21" s="118">
        <v>1</v>
      </c>
    </row>
    <row r="22" spans="3:8" ht="25.5" customHeight="1">
      <c r="C22" s="113">
        <v>20</v>
      </c>
      <c r="D22" s="114" t="s">
        <v>188</v>
      </c>
      <c r="E22" s="120" t="s">
        <v>189</v>
      </c>
      <c r="F22" s="116" t="s">
        <v>136</v>
      </c>
      <c r="G22" s="117" t="s">
        <v>187</v>
      </c>
      <c r="H22" s="118">
        <v>1</v>
      </c>
    </row>
    <row r="23" spans="3:8" ht="19.5" customHeight="1">
      <c r="C23" s="113">
        <v>21</v>
      </c>
      <c r="D23" s="114" t="s">
        <v>16</v>
      </c>
      <c r="E23" s="115" t="s">
        <v>158</v>
      </c>
      <c r="F23" s="116" t="s">
        <v>61</v>
      </c>
      <c r="G23" s="117" t="s">
        <v>182</v>
      </c>
      <c r="H23" s="118">
        <v>200</v>
      </c>
    </row>
    <row r="24" spans="3:8" ht="15">
      <c r="C24" s="113">
        <v>23</v>
      </c>
      <c r="D24" s="114" t="s">
        <v>11</v>
      </c>
      <c r="E24" s="115" t="s">
        <v>160</v>
      </c>
      <c r="F24" s="116" t="s">
        <v>61</v>
      </c>
      <c r="G24" s="117" t="s">
        <v>187</v>
      </c>
      <c r="H24" s="118">
        <v>3000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>
      <selection activeCell="C26" sqref="C26"/>
    </sheetView>
  </sheetViews>
  <sheetFormatPr defaultRowHeight="15.75"/>
  <cols>
    <col min="1" max="1" width="5.375" bestFit="1" customWidth="1"/>
    <col min="2" max="2" width="19.125" bestFit="1" customWidth="1"/>
    <col min="3" max="3" width="36.125" bestFit="1" customWidth="1"/>
    <col min="4" max="4" width="5.375" bestFit="1" customWidth="1"/>
    <col min="5" max="5" width="10.125" bestFit="1" customWidth="1"/>
    <col min="6" max="6" width="9.625" bestFit="1" customWidth="1"/>
    <col min="7" max="7" width="8.375" bestFit="1" customWidth="1"/>
    <col min="8" max="8" width="9" bestFit="1" customWidth="1"/>
    <col min="9" max="9" width="9.625" bestFit="1" customWidth="1"/>
    <col min="10" max="10" width="18.125" bestFit="1" customWidth="1"/>
  </cols>
  <sheetData>
    <row r="1" spans="1:10" ht="16.5">
      <c r="A1" s="190" t="s">
        <v>291</v>
      </c>
      <c r="B1" s="190" t="s">
        <v>292</v>
      </c>
      <c r="C1" s="190" t="s">
        <v>293</v>
      </c>
      <c r="D1" s="190" t="s">
        <v>294</v>
      </c>
      <c r="E1" s="190" t="s">
        <v>295</v>
      </c>
      <c r="F1" s="190" t="s">
        <v>296</v>
      </c>
      <c r="G1" s="190" t="s">
        <v>297</v>
      </c>
      <c r="H1" s="191" t="s">
        <v>298</v>
      </c>
      <c r="I1" s="192" t="s">
        <v>299</v>
      </c>
      <c r="J1" s="190" t="s">
        <v>290</v>
      </c>
    </row>
    <row r="2" spans="1:10">
      <c r="A2" s="190">
        <v>1</v>
      </c>
      <c r="B2" s="190" t="s">
        <v>209</v>
      </c>
      <c r="C2" s="190" t="s">
        <v>22</v>
      </c>
      <c r="D2" s="190" t="s">
        <v>61</v>
      </c>
      <c r="E2" s="193">
        <v>1</v>
      </c>
      <c r="F2" s="194">
        <f>3000*E2</f>
        <v>3000</v>
      </c>
      <c r="G2" s="195">
        <v>3000</v>
      </c>
      <c r="H2" s="191"/>
      <c r="I2" s="190" t="s">
        <v>300</v>
      </c>
      <c r="J2" s="190"/>
    </row>
    <row r="3" spans="1:10">
      <c r="A3" s="190">
        <v>2</v>
      </c>
      <c r="B3" s="190" t="s">
        <v>217</v>
      </c>
      <c r="C3" s="190" t="s">
        <v>23</v>
      </c>
      <c r="D3" s="190" t="s">
        <v>301</v>
      </c>
      <c r="E3" s="193">
        <v>2.332E-2</v>
      </c>
      <c r="F3" s="194">
        <f t="shared" ref="F3:F23" si="0">3000*E3</f>
        <v>69.960000000000008</v>
      </c>
      <c r="G3" s="195">
        <v>90</v>
      </c>
      <c r="H3" s="191"/>
      <c r="I3" s="190"/>
      <c r="J3" s="190"/>
    </row>
    <row r="4" spans="1:10">
      <c r="A4" s="190">
        <v>3</v>
      </c>
      <c r="B4" s="190" t="s">
        <v>302</v>
      </c>
      <c r="C4" s="190" t="s">
        <v>24</v>
      </c>
      <c r="D4" s="190" t="s">
        <v>61</v>
      </c>
      <c r="E4" s="193">
        <v>1</v>
      </c>
      <c r="F4" s="194">
        <f t="shared" si="0"/>
        <v>3000</v>
      </c>
      <c r="G4" s="195">
        <v>3000</v>
      </c>
      <c r="H4" s="196"/>
      <c r="I4" s="190"/>
      <c r="J4" s="190"/>
    </row>
    <row r="5" spans="1:10" ht="27">
      <c r="A5" s="197">
        <v>4</v>
      </c>
      <c r="B5" s="198" t="s">
        <v>303</v>
      </c>
      <c r="C5" s="197" t="s">
        <v>304</v>
      </c>
      <c r="D5" s="197" t="s">
        <v>305</v>
      </c>
      <c r="E5" s="199">
        <v>0.115</v>
      </c>
      <c r="F5" s="200">
        <f t="shared" si="0"/>
        <v>345</v>
      </c>
      <c r="G5" s="195">
        <v>3000</v>
      </c>
      <c r="H5" s="191"/>
      <c r="I5" s="197"/>
      <c r="J5" s="197" t="s">
        <v>306</v>
      </c>
    </row>
    <row r="6" spans="1:10">
      <c r="A6" s="190">
        <v>5</v>
      </c>
      <c r="B6" s="190" t="s">
        <v>174</v>
      </c>
      <c r="C6" s="190" t="s">
        <v>307</v>
      </c>
      <c r="D6" s="190" t="s">
        <v>308</v>
      </c>
      <c r="E6" s="193">
        <v>0.25597999999999999</v>
      </c>
      <c r="F6" s="194">
        <f t="shared" si="0"/>
        <v>767.93999999999994</v>
      </c>
      <c r="G6" s="195">
        <v>1000</v>
      </c>
      <c r="H6" s="191"/>
      <c r="I6" s="190"/>
      <c r="J6" s="190"/>
    </row>
    <row r="7" spans="1:10" s="204" customFormat="1">
      <c r="A7" s="201">
        <v>6</v>
      </c>
      <c r="B7" s="201" t="s">
        <v>309</v>
      </c>
      <c r="C7" s="201" t="s">
        <v>26</v>
      </c>
      <c r="D7" s="201" t="s">
        <v>61</v>
      </c>
      <c r="E7" s="202">
        <v>1</v>
      </c>
      <c r="F7" s="203">
        <f t="shared" si="0"/>
        <v>3000</v>
      </c>
      <c r="G7" s="195">
        <v>3024</v>
      </c>
      <c r="H7" s="201"/>
      <c r="I7" s="201"/>
      <c r="J7" s="201"/>
    </row>
    <row r="8" spans="1:10">
      <c r="A8" s="190">
        <v>7</v>
      </c>
      <c r="B8" s="190" t="s">
        <v>176</v>
      </c>
      <c r="C8" s="190" t="s">
        <v>27</v>
      </c>
      <c r="D8" s="190" t="s">
        <v>310</v>
      </c>
      <c r="E8" s="193">
        <v>1.9000000000000001E-5</v>
      </c>
      <c r="F8" s="205">
        <f t="shared" si="0"/>
        <v>5.7000000000000002E-2</v>
      </c>
      <c r="G8" s="195">
        <v>200</v>
      </c>
      <c r="H8" s="191"/>
      <c r="I8" s="190"/>
      <c r="J8" s="190"/>
    </row>
    <row r="9" spans="1:10">
      <c r="A9" s="190">
        <v>8</v>
      </c>
      <c r="B9" s="190" t="s">
        <v>311</v>
      </c>
      <c r="C9" s="190" t="s">
        <v>28</v>
      </c>
      <c r="D9" s="190" t="s">
        <v>62</v>
      </c>
      <c r="E9" s="193">
        <v>1.0000000000000001E-5</v>
      </c>
      <c r="F9" s="205">
        <f t="shared" si="0"/>
        <v>3.0000000000000002E-2</v>
      </c>
      <c r="G9" s="195">
        <v>30</v>
      </c>
      <c r="H9" s="191"/>
      <c r="I9" s="190"/>
      <c r="J9" s="190"/>
    </row>
    <row r="10" spans="1:10">
      <c r="A10" s="190">
        <v>9</v>
      </c>
      <c r="B10" s="190" t="s">
        <v>312</v>
      </c>
      <c r="C10" s="190" t="s">
        <v>29</v>
      </c>
      <c r="D10" s="190" t="s">
        <v>308</v>
      </c>
      <c r="E10" s="193">
        <v>1E-3</v>
      </c>
      <c r="F10" s="194">
        <f t="shared" si="0"/>
        <v>3</v>
      </c>
      <c r="G10" s="195">
        <v>20</v>
      </c>
      <c r="H10" s="191"/>
      <c r="I10" s="190"/>
      <c r="J10" s="190"/>
    </row>
    <row r="11" spans="1:10">
      <c r="A11" s="190">
        <v>10</v>
      </c>
      <c r="B11" s="190" t="s">
        <v>313</v>
      </c>
      <c r="C11" s="190" t="s">
        <v>31</v>
      </c>
      <c r="D11" s="190" t="s">
        <v>61</v>
      </c>
      <c r="E11" s="190">
        <v>1</v>
      </c>
      <c r="F11" s="194">
        <f t="shared" si="0"/>
        <v>3000</v>
      </c>
      <c r="G11" s="195">
        <v>3000</v>
      </c>
      <c r="H11" s="191"/>
      <c r="I11" s="190"/>
      <c r="J11" s="190"/>
    </row>
    <row r="12" spans="1:10">
      <c r="A12" s="190">
        <v>11</v>
      </c>
      <c r="B12" s="190" t="s">
        <v>180</v>
      </c>
      <c r="C12" s="190" t="s">
        <v>32</v>
      </c>
      <c r="D12" s="190" t="s">
        <v>310</v>
      </c>
      <c r="E12" s="190">
        <v>5.9999999999999995E-4</v>
      </c>
      <c r="F12" s="194">
        <f t="shared" si="0"/>
        <v>1.7999999999999998</v>
      </c>
      <c r="G12" s="195">
        <v>25</v>
      </c>
      <c r="H12" s="191"/>
      <c r="I12" s="190"/>
      <c r="J12" s="190"/>
    </row>
    <row r="13" spans="1:10">
      <c r="A13" s="190">
        <v>12</v>
      </c>
      <c r="B13" s="190" t="s">
        <v>183</v>
      </c>
      <c r="C13" s="190" t="s">
        <v>33</v>
      </c>
      <c r="D13" s="190" t="s">
        <v>310</v>
      </c>
      <c r="E13" s="190">
        <v>6.2E-4</v>
      </c>
      <c r="F13" s="194">
        <f t="shared" si="0"/>
        <v>1.86</v>
      </c>
      <c r="G13" s="195">
        <v>25</v>
      </c>
      <c r="H13" s="191"/>
      <c r="I13" s="190"/>
      <c r="J13" s="190"/>
    </row>
    <row r="14" spans="1:10">
      <c r="A14" s="190">
        <v>13</v>
      </c>
      <c r="B14" s="190" t="s">
        <v>314</v>
      </c>
      <c r="C14" s="190" t="s">
        <v>35</v>
      </c>
      <c r="D14" s="190" t="s">
        <v>61</v>
      </c>
      <c r="E14" s="190">
        <v>3.1099999999999999E-3</v>
      </c>
      <c r="F14" s="194">
        <f t="shared" si="0"/>
        <v>9.33</v>
      </c>
      <c r="G14" s="195">
        <v>21</v>
      </c>
      <c r="H14" s="191"/>
      <c r="I14" s="190"/>
      <c r="J14" s="190"/>
    </row>
    <row r="15" spans="1:10">
      <c r="A15" s="190">
        <v>14</v>
      </c>
      <c r="B15" s="190" t="s">
        <v>288</v>
      </c>
      <c r="C15" s="190" t="s">
        <v>36</v>
      </c>
      <c r="D15" s="190" t="s">
        <v>61</v>
      </c>
      <c r="E15" s="190">
        <v>1.2E-4</v>
      </c>
      <c r="F15" s="205">
        <f t="shared" si="0"/>
        <v>0.36</v>
      </c>
      <c r="G15" s="195">
        <v>1</v>
      </c>
      <c r="H15" s="191"/>
      <c r="I15" s="190"/>
      <c r="J15" s="190"/>
    </row>
    <row r="16" spans="1:10">
      <c r="A16" s="190">
        <v>15</v>
      </c>
      <c r="B16" s="190" t="s">
        <v>315</v>
      </c>
      <c r="C16" s="190" t="s">
        <v>37</v>
      </c>
      <c r="D16" s="190" t="s">
        <v>61</v>
      </c>
      <c r="E16" s="190">
        <v>5.1999999999999995E-4</v>
      </c>
      <c r="F16" s="194">
        <f t="shared" si="0"/>
        <v>1.5599999999999998</v>
      </c>
      <c r="G16" s="195">
        <v>2</v>
      </c>
      <c r="H16" s="191"/>
      <c r="I16" s="190"/>
      <c r="J16" s="190"/>
    </row>
    <row r="17" spans="1:10">
      <c r="A17" s="190">
        <v>16</v>
      </c>
      <c r="B17" s="190" t="s">
        <v>316</v>
      </c>
      <c r="C17" s="190" t="s">
        <v>38</v>
      </c>
      <c r="D17" s="190" t="s">
        <v>61</v>
      </c>
      <c r="E17" s="190">
        <v>1.0399999999999999E-3</v>
      </c>
      <c r="F17" s="194">
        <f t="shared" si="0"/>
        <v>3.1199999999999997</v>
      </c>
      <c r="G17" s="195">
        <v>4</v>
      </c>
      <c r="H17" s="191"/>
      <c r="I17" s="190"/>
      <c r="J17" s="190"/>
    </row>
    <row r="18" spans="1:10">
      <c r="A18" s="190">
        <v>17</v>
      </c>
      <c r="B18" s="190" t="s">
        <v>185</v>
      </c>
      <c r="C18" s="190" t="s">
        <v>39</v>
      </c>
      <c r="D18" s="190" t="s">
        <v>61</v>
      </c>
      <c r="E18" s="190">
        <v>1.243E-2</v>
      </c>
      <c r="F18" s="194">
        <f t="shared" si="0"/>
        <v>37.29</v>
      </c>
      <c r="G18" s="195">
        <v>50</v>
      </c>
      <c r="H18" s="191"/>
      <c r="I18" s="190"/>
      <c r="J18" s="190"/>
    </row>
    <row r="19" spans="1:10">
      <c r="A19" s="190">
        <v>18</v>
      </c>
      <c r="B19" s="190" t="s">
        <v>186</v>
      </c>
      <c r="C19" s="190" t="s">
        <v>40</v>
      </c>
      <c r="D19" s="190" t="s">
        <v>61</v>
      </c>
      <c r="E19" s="190">
        <v>5.1999999999999995E-4</v>
      </c>
      <c r="F19" s="194">
        <f t="shared" si="0"/>
        <v>1.5599999999999998</v>
      </c>
      <c r="G19" s="195">
        <v>2</v>
      </c>
      <c r="H19" s="191"/>
      <c r="I19" s="190"/>
      <c r="J19" s="190"/>
    </row>
    <row r="20" spans="1:10">
      <c r="A20" s="190">
        <v>19</v>
      </c>
      <c r="B20" s="190" t="s">
        <v>317</v>
      </c>
      <c r="C20" s="190" t="s">
        <v>41</v>
      </c>
      <c r="D20" s="190" t="s">
        <v>61</v>
      </c>
      <c r="E20" s="190">
        <v>5.1999999999999995E-4</v>
      </c>
      <c r="F20" s="194">
        <f t="shared" si="0"/>
        <v>1.5599999999999998</v>
      </c>
      <c r="G20" s="195">
        <v>2</v>
      </c>
      <c r="H20" s="191"/>
      <c r="I20" s="190"/>
      <c r="J20" s="190"/>
    </row>
    <row r="21" spans="1:10">
      <c r="A21" s="190">
        <v>20</v>
      </c>
      <c r="B21" s="190" t="s">
        <v>318</v>
      </c>
      <c r="C21" s="190" t="s">
        <v>42</v>
      </c>
      <c r="D21" s="190" t="s">
        <v>61</v>
      </c>
      <c r="E21" s="190">
        <v>5.1700000000000003E-5</v>
      </c>
      <c r="F21" s="205">
        <f t="shared" si="0"/>
        <v>0.15510000000000002</v>
      </c>
      <c r="G21" s="195">
        <v>1</v>
      </c>
      <c r="H21" s="191"/>
      <c r="I21" s="190"/>
      <c r="J21" s="190"/>
    </row>
    <row r="22" spans="1:10">
      <c r="A22" s="190">
        <v>21</v>
      </c>
      <c r="B22" s="190" t="s">
        <v>188</v>
      </c>
      <c r="C22" s="190" t="s">
        <v>43</v>
      </c>
      <c r="D22" s="190" t="s">
        <v>61</v>
      </c>
      <c r="E22" s="190">
        <v>5.1700000000000003E-5</v>
      </c>
      <c r="F22" s="205">
        <f t="shared" si="0"/>
        <v>0.15510000000000002</v>
      </c>
      <c r="G22" s="195">
        <v>1</v>
      </c>
      <c r="H22" s="191"/>
      <c r="I22" s="190"/>
      <c r="J22" s="190"/>
    </row>
    <row r="23" spans="1:10">
      <c r="A23" s="190">
        <v>22</v>
      </c>
      <c r="B23" s="190" t="s">
        <v>21</v>
      </c>
      <c r="C23" s="190" t="s">
        <v>46</v>
      </c>
      <c r="D23" s="190" t="s">
        <v>61</v>
      </c>
      <c r="E23" s="190">
        <v>1.1900000000000001E-2</v>
      </c>
      <c r="F23" s="194">
        <f t="shared" si="0"/>
        <v>35.700000000000003</v>
      </c>
      <c r="G23" s="195">
        <v>40</v>
      </c>
      <c r="H23" s="191"/>
      <c r="I23" s="190"/>
      <c r="J23" s="190"/>
    </row>
  </sheetData>
  <phoneticPr fontId="4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3"/>
  <sheetViews>
    <sheetView workbookViewId="0">
      <selection activeCell="F12" sqref="F12"/>
    </sheetView>
  </sheetViews>
  <sheetFormatPr defaultRowHeight="15.75"/>
  <cols>
    <col min="4" max="4" width="7.25" customWidth="1"/>
  </cols>
  <sheetData>
    <row r="3" spans="4:4" ht="18" thickBot="1">
      <c r="D3" s="18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SAP416物料盤點10.02</vt:lpstr>
      <vt:lpstr>排產計劃09.20</vt:lpstr>
      <vt:lpstr>生產十課</vt:lpstr>
      <vt:lpstr>包裝規格</vt:lpstr>
      <vt:lpstr>第一批次3千套轉移完畢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2024-10-18T03:50:25Z</dcterms:modified>
</cp:coreProperties>
</file>