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ZINDUA DS\SQL\"/>
    </mc:Choice>
  </mc:AlternateContent>
  <bookViews>
    <workbookView xWindow="0" yWindow="0" windowWidth="16815" windowHeight="7050" firstSheet="9" activeTab="10"/>
  </bookViews>
  <sheets>
    <sheet name="1 - Cleaning" sheetId="1" r:id="rId1"/>
    <sheet name="2 - IF" sheetId="2" r:id="rId2"/>
    <sheet name="3 - SUMIFS" sheetId="3" r:id="rId3"/>
    <sheet name="4 - SumProduct" sheetId="4" r:id="rId4"/>
    <sheet name=" 5 -Formatting" sheetId="5" r:id="rId5"/>
    <sheet name=" 6 - Vlook Up" sheetId="6" r:id="rId6"/>
    <sheet name="7 - Index Match" sheetId="7" r:id="rId7"/>
    <sheet name="8 - Text Fxns" sheetId="8" r:id="rId8"/>
    <sheet name="9 - IS Number" sheetId="9" r:id="rId9"/>
    <sheet name="10 - Referencing" sheetId="10" r:id="rId10"/>
    <sheet name="11 - Calculate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1" l="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36" i="5"/>
  <c r="E35" i="5"/>
  <c r="E34" i="5"/>
  <c r="D34" i="5"/>
  <c r="E33" i="5"/>
  <c r="D33" i="5"/>
  <c r="E32" i="5"/>
  <c r="D32" i="5"/>
  <c r="E31" i="5"/>
  <c r="E30" i="5"/>
  <c r="E29" i="5"/>
  <c r="E27" i="5"/>
  <c r="D27" i="5"/>
  <c r="E25" i="5"/>
  <c r="D25" i="5"/>
  <c r="E24" i="5"/>
  <c r="D24" i="5"/>
  <c r="E23" i="5"/>
  <c r="D23" i="5"/>
  <c r="E22" i="5"/>
  <c r="D22" i="5"/>
  <c r="E21" i="5"/>
  <c r="D21" i="5"/>
  <c r="E19" i="5"/>
  <c r="D19" i="5"/>
  <c r="E17" i="5"/>
  <c r="D17" i="5"/>
  <c r="E15" i="5"/>
  <c r="D15" i="5"/>
  <c r="E14" i="5"/>
  <c r="D14" i="5"/>
  <c r="E13" i="5"/>
  <c r="D13" i="5"/>
  <c r="E11" i="5"/>
  <c r="D11" i="5"/>
  <c r="E10" i="5"/>
  <c r="D10" i="5"/>
  <c r="E9" i="5"/>
  <c r="D9" i="5"/>
  <c r="E8" i="5"/>
  <c r="E7" i="5"/>
  <c r="E6" i="5"/>
  <c r="D6" i="5"/>
  <c r="E5" i="5"/>
  <c r="D5" i="5"/>
  <c r="D18" i="4"/>
  <c r="E17" i="4"/>
  <c r="E16" i="4"/>
  <c r="E15" i="4"/>
  <c r="E14" i="4"/>
  <c r="E13" i="4"/>
  <c r="E12" i="4"/>
  <c r="E11" i="4"/>
  <c r="I9" i="3"/>
  <c r="G9" i="3"/>
  <c r="I5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5" i="1"/>
  <c r="H15" i="1" s="1"/>
  <c r="H14" i="1"/>
  <c r="H13" i="1"/>
  <c r="H12" i="1"/>
  <c r="H11" i="1"/>
  <c r="H10" i="1"/>
  <c r="H9" i="1"/>
  <c r="H8" i="1"/>
  <c r="H7" i="1"/>
  <c r="H6" i="1"/>
  <c r="F5" i="1"/>
  <c r="H5" i="1" s="1"/>
  <c r="H4" i="1"/>
  <c r="H3" i="1"/>
  <c r="H2" i="1"/>
  <c r="E18" i="4" l="1"/>
  <c r="D20" i="4" s="1"/>
</calcChain>
</file>

<file path=xl/sharedStrings.xml><?xml version="1.0" encoding="utf-8"?>
<sst xmlns="http://schemas.openxmlformats.org/spreadsheetml/2006/main" count="673" uniqueCount="351">
  <si>
    <t>Date</t>
  </si>
  <si>
    <t>Client</t>
  </si>
  <si>
    <t>Contact</t>
  </si>
  <si>
    <t>Department</t>
  </si>
  <si>
    <t>Pay</t>
  </si>
  <si>
    <t>Revenue</t>
  </si>
  <si>
    <t>Profit</t>
  </si>
  <si>
    <t>Profit Margin</t>
  </si>
  <si>
    <t xml:space="preserve">AMAZON.COM, INC. </t>
  </si>
  <si>
    <t>Bill Smith</t>
  </si>
  <si>
    <t>Cloud Tech_Texas</t>
  </si>
  <si>
    <t>Transfer</t>
  </si>
  <si>
    <t xml:space="preserve">TESLA, INC. </t>
  </si>
  <si>
    <t>Ken Singh</t>
  </si>
  <si>
    <t>Strategy_New York</t>
  </si>
  <si>
    <t>PayPal</t>
  </si>
  <si>
    <t xml:space="preserve">NETFLIX, INC. </t>
  </si>
  <si>
    <t>Harley Fritz</t>
  </si>
  <si>
    <t>Unknown</t>
  </si>
  <si>
    <t xml:space="preserve">THE PROCTER &amp; GAMBLE COMPANY </t>
  </si>
  <si>
    <t>Nyla Novak</t>
  </si>
  <si>
    <t>Operations_Florida</t>
  </si>
  <si>
    <t xml:space="preserve">THE GOLDMAN SACHS GROUP, INC. </t>
  </si>
  <si>
    <t>David Rasmussen</t>
  </si>
  <si>
    <t>Check</t>
  </si>
  <si>
    <t xml:space="preserve">JPMORGAN CHASE &amp; CO. </t>
  </si>
  <si>
    <t>Ivan Hiney</t>
  </si>
  <si>
    <t xml:space="preserve">MORGAN STANLEY </t>
  </si>
  <si>
    <t>Jonha Ma</t>
  </si>
  <si>
    <t xml:space="preserve">CITIGROUP INC. </t>
  </si>
  <si>
    <t>Jordan Boone</t>
  </si>
  <si>
    <t xml:space="preserve">BANK OF AMERICA CORPORATION </t>
  </si>
  <si>
    <t>Kylee Townsend</t>
  </si>
  <si>
    <t>Card</t>
  </si>
  <si>
    <t xml:space="preserve">WALMART INC. </t>
  </si>
  <si>
    <t>Nora Rollins</t>
  </si>
  <si>
    <t xml:space="preserve">TARGET CORPORATION </t>
  </si>
  <si>
    <t>Brendan Wallace</t>
  </si>
  <si>
    <t xml:space="preserve">COSTCO WHOLESALE CORPORATION </t>
  </si>
  <si>
    <t>Conor Wise</t>
  </si>
  <si>
    <t xml:space="preserve">MCDONALD'S CORPORATION </t>
  </si>
  <si>
    <t>Steven Michael</t>
  </si>
  <si>
    <t>Big Data_California</t>
  </si>
  <si>
    <t xml:space="preserve">EXXON MOBIL CORPORATION </t>
  </si>
  <si>
    <t>Lucia Mckay</t>
  </si>
  <si>
    <t xml:space="preserve">VERIZON COMMUNICATIONS INC. </t>
  </si>
  <si>
    <t>Jose Roach</t>
  </si>
  <si>
    <t xml:space="preserve">THE HOME DEPOT, INC. </t>
  </si>
  <si>
    <t>Franklin Wrigt</t>
  </si>
  <si>
    <t xml:space="preserve">CISCO SYSTEMS, INC. </t>
  </si>
  <si>
    <t>Alia Thornton</t>
  </si>
  <si>
    <t xml:space="preserve">CHEVRON CORPORATION </t>
  </si>
  <si>
    <t>Denzel Flores</t>
  </si>
  <si>
    <t xml:space="preserve">AT&amp;T INC. </t>
  </si>
  <si>
    <t>Bruno Cordova</t>
  </si>
  <si>
    <t xml:space="preserve">INTEL CORPORATION </t>
  </si>
  <si>
    <t>Jaylynn Napp</t>
  </si>
  <si>
    <t xml:space="preserve">GENERAL MOTORS COMPANY </t>
  </si>
  <si>
    <t>Bruce Rich</t>
  </si>
  <si>
    <t xml:space="preserve">MICROSOFT CORPORATION </t>
  </si>
  <si>
    <t>Arturo Moore</t>
  </si>
  <si>
    <t xml:space="preserve">COMCAST CORPORATION </t>
  </si>
  <si>
    <t>Bryce Carpenter</t>
  </si>
  <si>
    <t xml:space="preserve">DELL TECHNOLOGIES INC. </t>
  </si>
  <si>
    <t>Jaidyn Andersen</t>
  </si>
  <si>
    <t xml:space="preserve">JOHNSON &amp; JOHNSON </t>
  </si>
  <si>
    <t>Mark Walm</t>
  </si>
  <si>
    <t xml:space="preserve">FEDEX CORPORATION </t>
  </si>
  <si>
    <t>Harry Lee</t>
  </si>
  <si>
    <t xml:space="preserve">GENERAL ELECTRIC COMPANY </t>
  </si>
  <si>
    <t>Josh Johnson</t>
  </si>
  <si>
    <t xml:space="preserve">LOCKHEED MARTIN CORPORATION </t>
  </si>
  <si>
    <t>Mik Naam</t>
  </si>
  <si>
    <t>Transaction Nr</t>
  </si>
  <si>
    <t>Account</t>
  </si>
  <si>
    <t>Amount</t>
  </si>
  <si>
    <t>Check?</t>
  </si>
  <si>
    <t>Merchandise, Material, Supplies And Utilities</t>
  </si>
  <si>
    <t>Interest Expense</t>
  </si>
  <si>
    <t>Services</t>
  </si>
  <si>
    <t>Other Nonoperating Expense</t>
  </si>
  <si>
    <t>Operating Lease</t>
  </si>
  <si>
    <t>Cost Of Goods Sold</t>
  </si>
  <si>
    <t>Employee Related Expenses</t>
  </si>
  <si>
    <t>Rent, Depreciation, and Amortization</t>
  </si>
  <si>
    <t>Employee related expenses</t>
  </si>
  <si>
    <t>NSR</t>
  </si>
  <si>
    <t>Name</t>
  </si>
  <si>
    <t>Hours</t>
  </si>
  <si>
    <t>Rate per Hour USD</t>
  </si>
  <si>
    <t>Total Cost</t>
  </si>
  <si>
    <t>% Allocation</t>
  </si>
  <si>
    <t xml:space="preserve"> Nyamu</t>
  </si>
  <si>
    <t xml:space="preserve"> Odero</t>
  </si>
  <si>
    <t xml:space="preserve"> Gichinga</t>
  </si>
  <si>
    <t xml:space="preserve"> Ratemo</t>
  </si>
  <si>
    <t xml:space="preserve"> Okongo</t>
  </si>
  <si>
    <t xml:space="preserve"> Aloo</t>
  </si>
  <si>
    <t xml:space="preserve"> Kamwaga</t>
  </si>
  <si>
    <t>Sumproduct</t>
  </si>
  <si>
    <t>%</t>
  </si>
  <si>
    <t>INCOME STATEMENT</t>
  </si>
  <si>
    <t>Actual</t>
  </si>
  <si>
    <t>Budget</t>
  </si>
  <si>
    <t>Interest income on securities</t>
  </si>
  <si>
    <t>Interest Expense on overnight borrowing</t>
  </si>
  <si>
    <t>Net Interest Income</t>
  </si>
  <si>
    <t>Fees and commissions income</t>
  </si>
  <si>
    <t>Fees and commission expense</t>
  </si>
  <si>
    <t>Net fee and Commission Income</t>
  </si>
  <si>
    <t>Foreign exchange income</t>
  </si>
  <si>
    <t xml:space="preserve">Loan related fees </t>
  </si>
  <si>
    <t>Other income</t>
  </si>
  <si>
    <t>Total Operating Income</t>
  </si>
  <si>
    <t>Expected credit losses</t>
  </si>
  <si>
    <t>Personnel expenses</t>
  </si>
  <si>
    <t>Other operating expenses</t>
  </si>
  <si>
    <t>Occupancy cost</t>
  </si>
  <si>
    <t>Depreciation and amortization</t>
  </si>
  <si>
    <t>Total Operating Expense</t>
  </si>
  <si>
    <t>Profit Before Tax</t>
  </si>
  <si>
    <t>BALANCE SHEET</t>
  </si>
  <si>
    <t>Placements</t>
  </si>
  <si>
    <t>Government Securities</t>
  </si>
  <si>
    <t>Overnight borrowing</t>
  </si>
  <si>
    <t>Account #</t>
  </si>
  <si>
    <t>Description</t>
  </si>
  <si>
    <t>Master Data</t>
  </si>
  <si>
    <t>5.1.1</t>
  </si>
  <si>
    <t>Acct Nr</t>
  </si>
  <si>
    <t>Account Name</t>
  </si>
  <si>
    <t>5.1.2</t>
  </si>
  <si>
    <t>Selling, General And Administrative Expenses</t>
  </si>
  <si>
    <t>5.2.1</t>
  </si>
  <si>
    <t>5.2.2</t>
  </si>
  <si>
    <t>5.2.3</t>
  </si>
  <si>
    <t>5.2.4</t>
  </si>
  <si>
    <t>6.1.3</t>
  </si>
  <si>
    <t>Rental Income, Nonoperating</t>
  </si>
  <si>
    <t>6.1.7</t>
  </si>
  <si>
    <t>6.8.1</t>
  </si>
  <si>
    <t>Other Nonoperating Income</t>
  </si>
  <si>
    <t>6.8.2</t>
  </si>
  <si>
    <t>7.1.1</t>
  </si>
  <si>
    <t>9.4.1</t>
  </si>
  <si>
    <t>Customs Fees and Duties</t>
  </si>
  <si>
    <t>Account Short Code</t>
  </si>
  <si>
    <t>COGS</t>
  </si>
  <si>
    <t>SGAAE</t>
  </si>
  <si>
    <t>MMSAU</t>
  </si>
  <si>
    <t>ERE</t>
  </si>
  <si>
    <t>S</t>
  </si>
  <si>
    <t>RDA</t>
  </si>
  <si>
    <t>RIN</t>
  </si>
  <si>
    <t>OL</t>
  </si>
  <si>
    <t>ONI</t>
  </si>
  <si>
    <t>ONE</t>
  </si>
  <si>
    <t>IE</t>
  </si>
  <si>
    <t>CFD</t>
  </si>
  <si>
    <t xml:space="preserve"> 5.1.1 </t>
  </si>
  <si>
    <t xml:space="preserve"> 5.1.1</t>
  </si>
  <si>
    <t xml:space="preserve"> 5.1.1   </t>
  </si>
  <si>
    <t xml:space="preserve"> 5.2.1</t>
  </si>
  <si>
    <t xml:space="preserve"> 5.2.2</t>
  </si>
  <si>
    <t xml:space="preserve"> 5.2.3  </t>
  </si>
  <si>
    <t xml:space="preserve"> 5.2.4</t>
  </si>
  <si>
    <t xml:space="preserve"> 6.1.3</t>
  </si>
  <si>
    <r>
      <rPr>
        <b/>
        <sz val="11"/>
        <color theme="1"/>
        <rFont val="Calibri"/>
        <family val="2"/>
        <scheme val="minor"/>
      </rPr>
      <t>Ex1 :</t>
    </r>
    <r>
      <rPr>
        <sz val="11"/>
        <color theme="1"/>
        <rFont val="Calibri"/>
        <family val="2"/>
        <scheme val="minor"/>
      </rPr>
      <t xml:space="preserve"> Use MATCH to Compare Two Lists. </t>
    </r>
    <r>
      <rPr>
        <b/>
        <sz val="11"/>
        <color theme="1"/>
        <rFont val="Calibri"/>
        <family val="2"/>
        <scheme val="minor"/>
      </rPr>
      <t>Goal:</t>
    </r>
    <r>
      <rPr>
        <sz val="11"/>
        <color theme="1"/>
        <rFont val="Calibri"/>
        <family val="2"/>
        <scheme val="minor"/>
      </rPr>
      <t xml:space="preserve"> Is an item in List 1 also in List 2?</t>
    </r>
  </si>
  <si>
    <t>Notes:</t>
  </si>
  <si>
    <t>MATCH: reports relative position of item in a list</t>
  </si>
  <si>
    <t>ISNUMBER: reports TRUE when it sees a number</t>
  </si>
  <si>
    <t>Comparing 2 Lists: Is Item In List?</t>
  </si>
  <si>
    <t>Has prospective customer made it into our master list due to our sales phone calls?</t>
  </si>
  <si>
    <t>List 2 = Customers we have made sales calls to.</t>
  </si>
  <si>
    <t>Master Customer List</t>
  </si>
  <si>
    <t>Prospective Customers</t>
  </si>
  <si>
    <t>List 1</t>
  </si>
  <si>
    <t>List 2</t>
  </si>
  <si>
    <t>Is item in List 2 in List 1?</t>
  </si>
  <si>
    <t>Fran's  Produce</t>
  </si>
  <si>
    <t>Julie's Produce</t>
  </si>
  <si>
    <t>Produce Fast And Fresh</t>
  </si>
  <si>
    <t>Health Choice Fruit</t>
  </si>
  <si>
    <t>Veggies And Fruit Delight</t>
  </si>
  <si>
    <t>Fresh Delights</t>
  </si>
  <si>
    <t>Fruit &amp; Veggie Delights</t>
  </si>
  <si>
    <t>Healthy Garden Produce</t>
  </si>
  <si>
    <t>Clean &amp; Neat  Produce</t>
  </si>
  <si>
    <t>CA Produce</t>
  </si>
  <si>
    <t>Best For U</t>
  </si>
  <si>
    <t>Fruits And Nuts R Us</t>
  </si>
  <si>
    <t>Gigi's Produce</t>
  </si>
  <si>
    <t>Table Ready Produce</t>
  </si>
  <si>
    <t>Fruit &amp; Veggie Inc.</t>
  </si>
  <si>
    <t>Freshy Produce</t>
  </si>
  <si>
    <t>Veggie Are THE Way</t>
  </si>
  <si>
    <t>Delight &amp; Health</t>
  </si>
  <si>
    <t>Greens Delight</t>
  </si>
  <si>
    <t>Garden Fresh</t>
  </si>
  <si>
    <t>Garden Health</t>
  </si>
  <si>
    <t>Garden Ready</t>
  </si>
  <si>
    <t>Best Garden Produce</t>
  </si>
  <si>
    <t>** Is Item In List use: ISNUMBER &amp; MATCH</t>
  </si>
  <si>
    <t>Fresh Produce Inc.</t>
  </si>
  <si>
    <t>Down To Earth</t>
  </si>
  <si>
    <t>Fruit &amp; Veggie Health</t>
  </si>
  <si>
    <t>Garden Fresh Produce</t>
  </si>
  <si>
    <r>
      <rPr>
        <b/>
        <sz val="11"/>
        <color theme="1"/>
        <rFont val="Calibri"/>
        <family val="2"/>
        <scheme val="minor"/>
      </rPr>
      <t>Ex 2:</t>
    </r>
    <r>
      <rPr>
        <sz val="11"/>
        <color theme="1"/>
        <rFont val="Calibri"/>
        <family val="2"/>
        <scheme val="minor"/>
      </rPr>
      <t xml:space="preserve"> Use MATCH to Compare Two Lists. </t>
    </r>
    <r>
      <rPr>
        <b/>
        <sz val="11"/>
        <color theme="1"/>
        <rFont val="Calibri"/>
        <family val="2"/>
        <scheme val="minor"/>
      </rPr>
      <t>Goal:</t>
    </r>
    <r>
      <rPr>
        <sz val="11"/>
        <color theme="1"/>
        <rFont val="Calibri"/>
        <family val="2"/>
        <scheme val="minor"/>
      </rPr>
      <t xml:space="preserve"> Is an item in List 1 NOT in List 2?</t>
    </r>
  </si>
  <si>
    <t>Summary:</t>
  </si>
  <si>
    <t>Is In List: use ISNUMBER &amp; MATCH</t>
  </si>
  <si>
    <t>F4 key adds $ signs to lock range (make absolute).</t>
  </si>
  <si>
    <t>NOT In List: use ISNA &amp; MATCH</t>
  </si>
  <si>
    <t>ISNA: reports TRUE when it sees an #N/A</t>
  </si>
  <si>
    <t>Comparing 2 Lists: Is Item NOT In List?</t>
  </si>
  <si>
    <t>Is the book missing from our library shelves?</t>
  </si>
  <si>
    <t>Books Counted In Inventory Count</t>
  </si>
  <si>
    <t>Library Database List of ALL Books</t>
  </si>
  <si>
    <t>Missing Books</t>
  </si>
  <si>
    <t>Is Item In List 2 NOT In List 1?</t>
  </si>
  <si>
    <t>Text</t>
  </si>
  <si>
    <t>The Da Vinci Code (Dan Brown)</t>
  </si>
  <si>
    <t>The Stone Diaries (Carol Shields)</t>
  </si>
  <si>
    <t>Pride and Prejudice (Jane Austen)</t>
  </si>
  <si>
    <t>The Lord of the Rings: Two Towers (Tolkien)</t>
  </si>
  <si>
    <t>To Kill A Mockingbird (Harper Lee)</t>
  </si>
  <si>
    <t>Gone With The Wind (Margaret Mitchell)</t>
  </si>
  <si>
    <t>The Bourne Identity (Robert Ludlum)</t>
  </si>
  <si>
    <t>The Lord of the Rings: Fellowship of the Ring (Tolkien)</t>
  </si>
  <si>
    <t>East of Eden (John Steinbeck)</t>
  </si>
  <si>
    <t>Angela’s Ashes (Frank McCourt)</t>
  </si>
  <si>
    <t>Anne of Green Gables (L.M. Montgomery)</t>
  </si>
  <si>
    <t>Life of Pi (Yann Martel)</t>
  </si>
  <si>
    <t>Outlander (Diana Gabaldon)</t>
  </si>
  <si>
    <t>The Grapes of Wrath (John Steinbeck)</t>
  </si>
  <si>
    <t>A Fine Balance (Rohinton Mistry)</t>
  </si>
  <si>
    <t>Catch-22 (Joseph Heller)</t>
  </si>
  <si>
    <t>Harry Potter and the Goblet of Fire (Rowling)</t>
  </si>
  <si>
    <t>Bible</t>
  </si>
  <si>
    <t>Angels and Demons (Dan Brown)</t>
  </si>
  <si>
    <t>The Secret Garden (Frances Hodgson Burnett)</t>
  </si>
  <si>
    <t>Harry Potter and the Order of the Phoenix (Rowling)</t>
  </si>
  <si>
    <t>A Woman of Substance (Barbara Taylor Bradford)</t>
  </si>
  <si>
    <t>Memoirs of a Geisha (Arthur Golden)</t>
  </si>
  <si>
    <t>The Celestine Prophecy (James Redfield)</t>
  </si>
  <si>
    <t>Harry Potter and the Philosopher’s Stone (Rowling)</t>
  </si>
  <si>
    <t>The Great Gatsby (Fitzgerald)</t>
  </si>
  <si>
    <t>Fall on Your Knees (Ann-Marie MacDonald)</t>
  </si>
  <si>
    <t>The Outsiders (S.E. Hinton)</t>
  </si>
  <si>
    <t>The Stand (Stephen King)</t>
  </si>
  <si>
    <t>Harry Potter and the Prisoner of Azkaban (Rowling)</t>
  </si>
  <si>
    <t>The Power of One (Bryce Courtenay)</t>
  </si>
  <si>
    <t>Jane Eyre (Charlotte Bronte)</t>
  </si>
  <si>
    <t>The World According To Garp (John Irving)</t>
  </si>
  <si>
    <t>The Hobbit (Tolkien)</t>
  </si>
  <si>
    <t>Charlotte’s Web (E.B. White)</t>
  </si>
  <si>
    <t>The Catcher in the Rye (J.D. Salinger)</t>
  </si>
  <si>
    <t>A Tree Grows in Brooklyn (Betty Smith)</t>
  </si>
  <si>
    <t>Little Women (Louisa May Alcott)</t>
  </si>
  <si>
    <t>The Lovely Bones (Alice Sebold)</t>
  </si>
  <si>
    <t>The Red Tent (Anita Diamant)</t>
  </si>
  <si>
    <t>The Hitchhiker’s Guide to the Galaxy (Douglas Adams)</t>
  </si>
  <si>
    <t>The Lion, The Witch and the Wardrobe (C. S. Lewis)</t>
  </si>
  <si>
    <t>Wuthering Heights (Emily Bronte)</t>
  </si>
  <si>
    <t>Tuesdays with Morrie (Mitch Albom)</t>
  </si>
  <si>
    <t>The Poisonwood Bible (Barbara Kingsolver)</t>
  </si>
  <si>
    <t>Dune (Frank Herbert)</t>
  </si>
  <si>
    <t>The Secret Life of Bees (Sue Monk Kidd)</t>
  </si>
  <si>
    <t>The Notebook (Nicholas Sparks)</t>
  </si>
  <si>
    <t>Kane and Abel (Jeffrey Archer)</t>
  </si>
  <si>
    <t>Atlas Shrugged (Ayn Rand)</t>
  </si>
  <si>
    <t>Blindness (Jose Saramago)</t>
  </si>
  <si>
    <t>1984 (Orwell)</t>
  </si>
  <si>
    <t>Harry Potter and the Chamber of Secrets (Rowling)</t>
  </si>
  <si>
    <t>The Mists of Avalon (Marion Zimmer Bradley)</t>
  </si>
  <si>
    <t>The Count of Monte Cristo (Alexandre Dumas)</t>
  </si>
  <si>
    <t>The Pillars of the Earth (Ken Follett)</t>
  </si>
  <si>
    <t>White Oleander (Janet Fitch)</t>
  </si>
  <si>
    <t>I Know This Much is True (Wally Lamb)</t>
  </si>
  <si>
    <t>Confessions of a Shopaholic (Sophie Kinsella)</t>
  </si>
  <si>
    <t>Les Miserables (Hugo)</t>
  </si>
  <si>
    <t>The Alchemist (Paulo Coelho)</t>
  </si>
  <si>
    <t>Fifth Business (Robertson Davis)</t>
  </si>
  <si>
    <t>The Clan of the Cave Bear (Jean M. Auel)</t>
  </si>
  <si>
    <t>The Lord of the Rings: Return of the King (Tolkien)</t>
  </si>
  <si>
    <t>The Kite Runner (Khaled Hosseini)</t>
  </si>
  <si>
    <t>Ulysses (James Joyce)</t>
  </si>
  <si>
    <t>The Little Prince (Antoine de Saint-Exupery)</t>
  </si>
  <si>
    <t>Anna Karenina (Tolstoy)</t>
  </si>
  <si>
    <t>She’s Come Undone (Wally Lamb)</t>
  </si>
  <si>
    <t>Rebecca (Daphne DuMaurier)</t>
  </si>
  <si>
    <t>One Hundred Years Of Solitude (Gabriel Garcia Marquez)</t>
  </si>
  <si>
    <t>A Tale of Two Cities (Dickens)</t>
  </si>
  <si>
    <t>Ender’s Game (Orson Scott Card)</t>
  </si>
  <si>
    <t>Great Expectations (Dickens)</t>
  </si>
  <si>
    <t>Of Mice And Men (Steinbeck)</t>
  </si>
  <si>
    <t>The Stone Angel (Margaret Laurence)</t>
  </si>
  <si>
    <t>The Sisterhood of the Traveling Pants (Ann Brashares)</t>
  </si>
  <si>
    <t>The Thorn Birds (Colleen McCullough)</t>
  </si>
  <si>
    <t>Brave New World (Aldous Huxley)</t>
  </si>
  <si>
    <t>The Handmaid’s Tale (Margaret Atwood)</t>
  </si>
  <si>
    <t>The Time Traveller’s Wife (Audrew Niffenegger)</t>
  </si>
  <si>
    <t>Watership Down(Richard Adams)</t>
  </si>
  <si>
    <t>Crime and Punishment (Fyodor Dostoyevsky)</t>
  </si>
  <si>
    <t>The Fountainhead (Ayn Rand)</t>
  </si>
  <si>
    <t>War and Peace (Tolstoy)</t>
  </si>
  <si>
    <t>Interview With The Vampire (Anne Rice)</t>
  </si>
  <si>
    <t>Bridget Jones’ Diary (Fielding)</t>
  </si>
  <si>
    <t>Love in the Time of Cholera (Marquez)</t>
  </si>
  <si>
    <t>Shogun (James Clavell)</t>
  </si>
  <si>
    <t>The English Patient (Michael Ondaatje)</t>
  </si>
  <si>
    <t>The Summer Tree (Guy Gavriel Kay)</t>
  </si>
  <si>
    <t>Lord of the Flies (Golding)</t>
  </si>
  <si>
    <t>The Diviners (Margaret Laurence)</t>
  </si>
  <si>
    <t>Not Wanted On The Voyage (Timothy Findley)</t>
  </si>
  <si>
    <t>Wizard’s First Rule (Terry Goodkind)</t>
  </si>
  <si>
    <t>Emma (Jane Austen)</t>
  </si>
  <si>
    <t>In The Skin Of A Lion (Ondaatje)</t>
  </si>
  <si>
    <t>The Good Earth (Pearl S. Buck)</t>
  </si>
  <si>
    <t>A Prayer for Owen Meany (John Irving)</t>
  </si>
  <si>
    <t>The Five People You Meet In Heaven (Mitch Albom)</t>
  </si>
  <si>
    <t>Create a VLOOKUP/INDEX MATCH formula that calculates the amount of commission each sales Rep (SR) makes.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</si>
  <si>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</si>
  <si>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</si>
  <si>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</si>
  <si>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</si>
  <si>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</si>
  <si>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</si>
  <si>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</si>
  <si>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</si>
  <si>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</si>
  <si>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</si>
  <si>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</si>
  <si>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</si>
  <si>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</si>
  <si>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</si>
  <si>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</si>
  <si>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</si>
  <si>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</si>
  <si>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</si>
  <si>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</si>
  <si>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</si>
  <si>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</si>
  <si>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</si>
  <si>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</si>
  <si>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</si>
  <si>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</si>
  <si>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</si>
  <si>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</si>
  <si>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</si>
  <si>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INDEX MATCH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</si>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</sst>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-* #,##0.00_-;\-* #,##0.00_-;_-* &quot;-&quot;??_-;_-@_-"/>
    <numFmt numFmtId="167" formatCode="&quot;$&quot;#,##0"/>
    <numFmt numFmtId="168" formatCode="&quot;$&quot;\ #,##0;[Red]&quot;$&quot;\ \-#,##0"/>
    <numFmt numFmtId="169" formatCode="_-* #,##0_-;\-* #,##0_-;_-* &quot;-&quot;??_-;_-@_-"/>
    <numFmt numFmtId="170" formatCode="_(* #,##0_);_(* \(#,##0\);_(* &quot;-&quot;??_);_(@_)"/>
    <numFmt numFmtId="171" formatCode="0.0%;\(0.0%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rgb="FFFFFFFF"/>
      <name val="EYInterstate Light"/>
    </font>
    <font>
      <b/>
      <sz val="10"/>
      <color theme="0"/>
      <name val="EYInterstate Light"/>
    </font>
    <font>
      <sz val="10"/>
      <color rgb="FF000000"/>
      <name val="EYInterstate Light"/>
    </font>
    <font>
      <b/>
      <sz val="10"/>
      <name val="EYInterstate Light"/>
    </font>
    <font>
      <b/>
      <sz val="10"/>
      <color rgb="FF000000"/>
      <name val="Rockwell"/>
      <family val="1"/>
    </font>
    <font>
      <b/>
      <sz val="10"/>
      <color rgb="FFFFFFFF"/>
      <name val="Rockwell"/>
      <family val="1"/>
    </font>
    <font>
      <b/>
      <sz val="10"/>
      <name val="Rockwell"/>
      <family val="1"/>
    </font>
    <font>
      <sz val="10"/>
      <color rgb="FF000000"/>
      <name val="Rockwell"/>
      <family val="1"/>
    </font>
    <font>
      <sz val="10"/>
      <name val="Rockwell"/>
      <family val="1"/>
    </font>
    <font>
      <b/>
      <u/>
      <sz val="10"/>
      <color rgb="FF000000"/>
      <name val="Rockwell"/>
      <family val="1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7E8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FFFFFF"/>
      </top>
      <bottom style="medium">
        <color indexed="64"/>
      </bottom>
      <diagonal/>
    </border>
    <border>
      <left/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 style="thin">
        <color rgb="FFFFFFFF"/>
      </left>
      <right style="thin">
        <color rgb="FFFFFFFF"/>
      </right>
      <top style="thin">
        <color theme="9" tint="-0.24994659260841701"/>
      </top>
      <bottom style="thin">
        <color rgb="FFFFFFFF"/>
      </bottom>
      <diagonal/>
    </border>
    <border>
      <left style="thin">
        <color rgb="FFFFFFFF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9" tint="-0.24994659260841701"/>
      </right>
      <top/>
      <bottom style="thin">
        <color rgb="FFFFFFFF"/>
      </bottom>
      <diagonal/>
    </border>
    <border>
      <left style="thin">
        <color theme="9" tint="-0.24994659260841701"/>
      </left>
      <right style="hair">
        <color rgb="FF92D050"/>
      </right>
      <top style="hair">
        <color rgb="FF92D050"/>
      </top>
      <bottom style="hair">
        <color rgb="FF92D050"/>
      </bottom>
      <diagonal/>
    </border>
    <border>
      <left style="hair">
        <color rgb="FF92D050"/>
      </left>
      <right style="hair">
        <color rgb="FF92D050"/>
      </right>
      <top style="hair">
        <color rgb="FF92D050"/>
      </top>
      <bottom style="hair">
        <color rgb="FF92D050"/>
      </bottom>
      <diagonal/>
    </border>
    <border>
      <left/>
      <right style="thin">
        <color theme="9" tint="-0.24994659260841701"/>
      </right>
      <top style="hair">
        <color rgb="FF92D050"/>
      </top>
      <bottom style="hair">
        <color rgb="FF92D050"/>
      </bottom>
      <diagonal/>
    </border>
    <border>
      <left style="thin">
        <color theme="9" tint="-0.24994659260841701"/>
      </left>
      <right style="hair">
        <color rgb="FF92D050"/>
      </right>
      <top style="hair">
        <color rgb="FF92D050"/>
      </top>
      <bottom/>
      <diagonal/>
    </border>
    <border>
      <left style="hair">
        <color rgb="FF92D050"/>
      </left>
      <right style="hair">
        <color rgb="FF92D050"/>
      </right>
      <top style="hair">
        <color rgb="FF92D050"/>
      </top>
      <bottom/>
      <diagonal/>
    </border>
    <border>
      <left style="thin">
        <color theme="9" tint="-0.24994659260841701"/>
      </left>
      <right style="hair">
        <color rgb="FF92D050"/>
      </right>
      <top style="thin">
        <color theme="9" tint="-0.24994659260841701"/>
      </top>
      <bottom style="double">
        <color theme="9" tint="-0.24994659260841701"/>
      </bottom>
      <diagonal/>
    </border>
    <border>
      <left style="hair">
        <color rgb="FF92D050"/>
      </left>
      <right style="hair">
        <color rgb="FF92D050"/>
      </right>
      <top style="thin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hair">
        <color rgb="FF92D050"/>
      </right>
      <top/>
      <bottom style="hair">
        <color rgb="FF92D050"/>
      </bottom>
      <diagonal/>
    </border>
    <border>
      <left style="hair">
        <color rgb="FF92D050"/>
      </left>
      <right style="hair">
        <color rgb="FF92D050"/>
      </right>
      <top/>
      <bottom style="hair">
        <color rgb="FF92D050"/>
      </bottom>
      <diagonal/>
    </border>
    <border>
      <left style="thin">
        <color theme="9" tint="-0.24994659260841701"/>
      </left>
      <right style="hair">
        <color rgb="FF92D050"/>
      </right>
      <top style="hair">
        <color rgb="FF92D050"/>
      </top>
      <bottom style="thin">
        <color theme="9" tint="-0.24994659260841701"/>
      </bottom>
      <diagonal/>
    </border>
    <border>
      <left style="hair">
        <color rgb="FF92D050"/>
      </left>
      <right style="hair">
        <color rgb="FF92D050"/>
      </right>
      <top style="hair">
        <color rgb="FF92D050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hair">
        <color rgb="FF92D050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09">
    <xf numFmtId="0" fontId="0" fillId="0" borderId="0" xfId="0"/>
    <xf numFmtId="0" fontId="5" fillId="2" borderId="1" xfId="4" applyFont="1" applyFill="1" applyBorder="1" applyAlignment="1"/>
    <xf numFmtId="0" fontId="5" fillId="2" borderId="2" xfId="4" applyFont="1" applyFill="1" applyBorder="1" applyAlignment="1"/>
    <xf numFmtId="0" fontId="5" fillId="2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14" fontId="1" fillId="0" borderId="4" xfId="4" applyNumberFormat="1" applyFont="1" applyBorder="1" applyAlignment="1"/>
    <xf numFmtId="0" fontId="1" fillId="0" borderId="5" xfId="4" applyFont="1" applyBorder="1" applyAlignment="1"/>
    <xf numFmtId="6" fontId="1" fillId="0" borderId="5" xfId="4" applyNumberFormat="1" applyFont="1" applyBorder="1" applyAlignment="1">
      <alignment horizontal="center"/>
    </xf>
    <xf numFmtId="164" fontId="1" fillId="0" borderId="6" xfId="5" applyNumberFormat="1" applyFont="1" applyBorder="1" applyAlignment="1"/>
    <xf numFmtId="14" fontId="1" fillId="0" borderId="7" xfId="4" applyNumberFormat="1" applyFont="1" applyBorder="1" applyAlignment="1"/>
    <xf numFmtId="0" fontId="1" fillId="0" borderId="8" xfId="4" applyFont="1" applyBorder="1" applyAlignment="1"/>
    <xf numFmtId="6" fontId="1" fillId="0" borderId="8" xfId="4" applyNumberFormat="1" applyFont="1" applyBorder="1" applyAlignment="1">
      <alignment horizontal="center"/>
    </xf>
    <xf numFmtId="164" fontId="1" fillId="0" borderId="9" xfId="5" applyNumberFormat="1" applyFont="1" applyBorder="1" applyAlignment="1"/>
    <xf numFmtId="0" fontId="2" fillId="3" borderId="5" xfId="0" applyFont="1" applyFill="1" applyBorder="1"/>
    <xf numFmtId="0" fontId="2" fillId="4" borderId="5" xfId="0" applyFont="1" applyFill="1" applyBorder="1"/>
    <xf numFmtId="14" fontId="0" fillId="0" borderId="5" xfId="0" applyNumberFormat="1" applyBorder="1"/>
    <xf numFmtId="0" fontId="0" fillId="0" borderId="5" xfId="0" applyBorder="1"/>
    <xf numFmtId="0" fontId="2" fillId="3" borderId="14" xfId="0" applyFont="1" applyFill="1" applyBorder="1"/>
    <xf numFmtId="14" fontId="0" fillId="0" borderId="0" xfId="0" applyNumberFormat="1"/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right"/>
    </xf>
    <xf numFmtId="14" fontId="7" fillId="0" borderId="0" xfId="0" applyNumberFormat="1" applyFont="1"/>
    <xf numFmtId="0" fontId="9" fillId="0" borderId="0" xfId="0" applyFont="1"/>
    <xf numFmtId="44" fontId="1" fillId="4" borderId="0" xfId="2" applyFont="1" applyFill="1"/>
    <xf numFmtId="165" fontId="8" fillId="0" borderId="0" xfId="2" applyNumberFormat="1" applyFont="1"/>
    <xf numFmtId="0" fontId="8" fillId="0" borderId="0" xfId="2" applyNumberFormat="1" applyFont="1"/>
    <xf numFmtId="3" fontId="8" fillId="0" borderId="0" xfId="0" applyNumberFormat="1" applyFont="1"/>
    <xf numFmtId="0" fontId="0" fillId="5" borderId="15" xfId="0" applyFill="1" applyBorder="1" applyAlignment="1">
      <alignment horizontal="centerContinuous"/>
    </xf>
    <xf numFmtId="0" fontId="0" fillId="5" borderId="16" xfId="0" applyFill="1" applyBorder="1" applyAlignment="1">
      <alignment horizontal="centerContinuous"/>
    </xf>
    <xf numFmtId="0" fontId="10" fillId="6" borderId="17" xfId="0" applyFont="1" applyFill="1" applyBorder="1" applyAlignment="1">
      <alignment vertical="center" readingOrder="1"/>
    </xf>
    <xf numFmtId="0" fontId="10" fillId="6" borderId="18" xfId="0" applyFont="1" applyFill="1" applyBorder="1" applyAlignment="1">
      <alignment vertical="center" readingOrder="1"/>
    </xf>
    <xf numFmtId="0" fontId="11" fillId="6" borderId="15" xfId="0" applyFont="1" applyFill="1" applyBorder="1" applyAlignment="1">
      <alignment vertical="center" readingOrder="1"/>
    </xf>
    <xf numFmtId="0" fontId="11" fillId="6" borderId="16" xfId="0" applyFont="1" applyFill="1" applyBorder="1" applyAlignment="1">
      <alignment vertical="center" readingOrder="1"/>
    </xf>
    <xf numFmtId="0" fontId="12" fillId="7" borderId="19" xfId="0" applyFont="1" applyFill="1" applyBorder="1" applyAlignment="1">
      <alignment horizontal="left" vertical="center" readingOrder="1"/>
    </xf>
    <xf numFmtId="1" fontId="12" fillId="7" borderId="20" xfId="0" applyNumberFormat="1" applyFont="1" applyFill="1" applyBorder="1" applyAlignment="1">
      <alignment horizontal="center" vertical="center" readingOrder="1"/>
    </xf>
    <xf numFmtId="167" fontId="8" fillId="0" borderId="21" xfId="6" applyNumberFormat="1" applyFont="1" applyBorder="1"/>
    <xf numFmtId="168" fontId="8" fillId="0" borderId="22" xfId="6" applyNumberFormat="1" applyFont="1" applyBorder="1"/>
    <xf numFmtId="9" fontId="0" fillId="0" borderId="0" xfId="3" applyFont="1"/>
    <xf numFmtId="0" fontId="10" fillId="6" borderId="23" xfId="0" applyFont="1" applyFill="1" applyBorder="1" applyAlignment="1">
      <alignment horizontal="center" vertical="center" readingOrder="1"/>
    </xf>
    <xf numFmtId="0" fontId="10" fillId="6" borderId="24" xfId="0" applyFont="1" applyFill="1" applyBorder="1" applyAlignment="1">
      <alignment horizontal="center" vertical="center" readingOrder="1"/>
    </xf>
    <xf numFmtId="167" fontId="8" fillId="0" borderId="15" xfId="6" applyNumberFormat="1" applyFont="1" applyBorder="1"/>
    <xf numFmtId="169" fontId="8" fillId="0" borderId="16" xfId="6" applyNumberFormat="1" applyFont="1" applyBorder="1"/>
    <xf numFmtId="166" fontId="0" fillId="0" borderId="0" xfId="0" applyNumberFormat="1"/>
    <xf numFmtId="0" fontId="10" fillId="0" borderId="0" xfId="0" applyFont="1" applyAlignment="1">
      <alignment horizontal="center" vertical="center" readingOrder="1"/>
    </xf>
    <xf numFmtId="169" fontId="8" fillId="0" borderId="0" xfId="6" applyNumberFormat="1" applyFont="1" applyFill="1" applyBorder="1"/>
    <xf numFmtId="0" fontId="13" fillId="5" borderId="0" xfId="0" applyFont="1" applyFill="1" applyAlignment="1">
      <alignment horizontal="center" vertical="center" readingOrder="1"/>
    </xf>
    <xf numFmtId="169" fontId="8" fillId="5" borderId="0" xfId="6" applyNumberFormat="1" applyFont="1" applyFill="1" applyBorder="1"/>
    <xf numFmtId="0" fontId="14" fillId="0" borderId="25" xfId="0" applyFont="1" applyBorder="1" applyAlignment="1">
      <alignment horizontal="left" vertical="center" readingOrder="1"/>
    </xf>
    <xf numFmtId="17" fontId="15" fillId="8" borderId="26" xfId="0" applyNumberFormat="1" applyFont="1" applyFill="1" applyBorder="1" applyAlignment="1">
      <alignment horizontal="center" vertical="top" wrapText="1" readingOrder="1"/>
    </xf>
    <xf numFmtId="0" fontId="16" fillId="8" borderId="27" xfId="0" applyFont="1" applyFill="1" applyBorder="1" applyAlignment="1">
      <alignment horizontal="center" vertical="top" wrapText="1" readingOrder="1"/>
    </xf>
    <xf numFmtId="0" fontId="15" fillId="8" borderId="29" xfId="0" applyFont="1" applyFill="1" applyBorder="1" applyAlignment="1">
      <alignment horizontal="center" vertical="top" wrapText="1" readingOrder="1"/>
    </xf>
    <xf numFmtId="0" fontId="16" fillId="8" borderId="30" xfId="0" applyFont="1" applyFill="1" applyBorder="1" applyAlignment="1">
      <alignment horizontal="center" vertical="top" wrapText="1" readingOrder="1"/>
    </xf>
    <xf numFmtId="17" fontId="17" fillId="0" borderId="31" xfId="0" applyNumberFormat="1" applyFont="1" applyBorder="1" applyAlignment="1">
      <alignment horizontal="left" readingOrder="1"/>
    </xf>
    <xf numFmtId="170" fontId="18" fillId="9" borderId="32" xfId="0" applyNumberFormat="1" applyFont="1" applyFill="1" applyBorder="1" applyAlignment="1">
      <alignment wrapText="1"/>
    </xf>
    <xf numFmtId="170" fontId="18" fillId="10" borderId="32" xfId="0" applyNumberFormat="1" applyFont="1" applyFill="1" applyBorder="1" applyAlignment="1">
      <alignment wrapText="1"/>
    </xf>
    <xf numFmtId="171" fontId="18" fillId="9" borderId="33" xfId="0" applyNumberFormat="1" applyFont="1" applyFill="1" applyBorder="1" applyAlignment="1">
      <alignment wrapText="1"/>
    </xf>
    <xf numFmtId="10" fontId="0" fillId="0" borderId="0" xfId="0" applyNumberFormat="1"/>
    <xf numFmtId="17" fontId="14" fillId="0" borderId="31" xfId="0" applyNumberFormat="1" applyFont="1" applyBorder="1" applyAlignment="1">
      <alignment horizontal="left" readingOrder="1"/>
    </xf>
    <xf numFmtId="170" fontId="16" fillId="9" borderId="32" xfId="0" applyNumberFormat="1" applyFont="1" applyFill="1" applyBorder="1" applyAlignment="1">
      <alignment wrapText="1"/>
    </xf>
    <xf numFmtId="170" fontId="16" fillId="10" borderId="32" xfId="0" applyNumberFormat="1" applyFont="1" applyFill="1" applyBorder="1" applyAlignment="1">
      <alignment wrapText="1"/>
    </xf>
    <xf numFmtId="17" fontId="17" fillId="0" borderId="34" xfId="0" applyNumberFormat="1" applyFont="1" applyBorder="1" applyAlignment="1">
      <alignment horizontal="left" readingOrder="1"/>
    </xf>
    <xf numFmtId="170" fontId="18" fillId="9" borderId="35" xfId="0" applyNumberFormat="1" applyFont="1" applyFill="1" applyBorder="1" applyAlignment="1">
      <alignment wrapText="1"/>
    </xf>
    <xf numFmtId="170" fontId="18" fillId="10" borderId="35" xfId="0" applyNumberFormat="1" applyFont="1" applyFill="1" applyBorder="1" applyAlignment="1">
      <alignment wrapText="1"/>
    </xf>
    <xf numFmtId="17" fontId="17" fillId="0" borderId="36" xfId="0" applyNumberFormat="1" applyFont="1" applyBorder="1" applyAlignment="1">
      <alignment horizontal="left" readingOrder="1"/>
    </xf>
    <xf numFmtId="170" fontId="16" fillId="9" borderId="37" xfId="0" applyNumberFormat="1" applyFont="1" applyFill="1" applyBorder="1" applyAlignment="1">
      <alignment wrapText="1"/>
    </xf>
    <xf numFmtId="170" fontId="16" fillId="10" borderId="37" xfId="0" applyNumberFormat="1" applyFont="1" applyFill="1" applyBorder="1" applyAlignment="1">
      <alignment wrapText="1"/>
    </xf>
    <xf numFmtId="17" fontId="17" fillId="0" borderId="38" xfId="0" applyNumberFormat="1" applyFont="1" applyBorder="1" applyAlignment="1">
      <alignment horizontal="left" readingOrder="1"/>
    </xf>
    <xf numFmtId="170" fontId="18" fillId="9" borderId="39" xfId="0" applyNumberFormat="1" applyFont="1" applyFill="1" applyBorder="1" applyAlignment="1">
      <alignment wrapText="1"/>
    </xf>
    <xf numFmtId="170" fontId="18" fillId="10" borderId="39" xfId="0" applyNumberFormat="1" applyFont="1" applyFill="1" applyBorder="1" applyAlignment="1">
      <alignment wrapText="1"/>
    </xf>
    <xf numFmtId="171" fontId="18" fillId="9" borderId="33" xfId="0" applyNumberFormat="1" applyFont="1" applyFill="1" applyBorder="1" applyAlignment="1">
      <alignment horizontal="right" wrapText="1"/>
    </xf>
    <xf numFmtId="17" fontId="17" fillId="0" borderId="40" xfId="0" applyNumberFormat="1" applyFont="1" applyBorder="1" applyAlignment="1">
      <alignment horizontal="left" readingOrder="1"/>
    </xf>
    <xf numFmtId="170" fontId="18" fillId="9" borderId="41" xfId="0" applyNumberFormat="1" applyFont="1" applyFill="1" applyBorder="1" applyAlignment="1">
      <alignment wrapText="1"/>
    </xf>
    <xf numFmtId="170" fontId="18" fillId="10" borderId="41" xfId="0" applyNumberFormat="1" applyFont="1" applyFill="1" applyBorder="1" applyAlignment="1">
      <alignment wrapText="1"/>
    </xf>
    <xf numFmtId="171" fontId="18" fillId="9" borderId="42" xfId="0" applyNumberFormat="1" applyFont="1" applyFill="1" applyBorder="1" applyAlignment="1">
      <alignment horizontal="right" wrapText="1"/>
    </xf>
    <xf numFmtId="0" fontId="2" fillId="4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2" fillId="0" borderId="0" xfId="0" applyFont="1"/>
    <xf numFmtId="170" fontId="0" fillId="0" borderId="0" xfId="1" applyNumberFormat="1" applyFont="1"/>
    <xf numFmtId="0" fontId="2" fillId="0" borderId="5" xfId="0" applyFont="1" applyBorder="1"/>
    <xf numFmtId="0" fontId="0" fillId="11" borderId="6" xfId="0" applyFill="1" applyBorder="1"/>
    <xf numFmtId="0" fontId="0" fillId="11" borderId="14" xfId="0" applyFill="1" applyBorder="1"/>
    <xf numFmtId="0" fontId="0" fillId="11" borderId="4" xfId="0" applyFill="1" applyBorder="1"/>
    <xf numFmtId="0" fontId="2" fillId="11" borderId="9" xfId="0" applyFont="1" applyFill="1" applyBorder="1"/>
    <xf numFmtId="0" fontId="0" fillId="11" borderId="10" xfId="0" applyFill="1" applyBorder="1"/>
    <xf numFmtId="0" fontId="0" fillId="11" borderId="7" xfId="0" applyFill="1" applyBorder="1"/>
    <xf numFmtId="0" fontId="0" fillId="11" borderId="13" xfId="0" applyFill="1" applyBorder="1"/>
    <xf numFmtId="0" fontId="0" fillId="11" borderId="0" xfId="0" applyFill="1"/>
    <xf numFmtId="0" fontId="0" fillId="11" borderId="11" xfId="0" applyFill="1" applyBorder="1"/>
    <xf numFmtId="0" fontId="0" fillId="11" borderId="3" xfId="0" applyFill="1" applyBorder="1"/>
    <xf numFmtId="0" fontId="0" fillId="11" borderId="12" xfId="0" applyFill="1" applyBorder="1"/>
    <xf numFmtId="0" fontId="0" fillId="11" borderId="1" xfId="0" applyFill="1" applyBorder="1"/>
    <xf numFmtId="0" fontId="0" fillId="5" borderId="5" xfId="0" applyFill="1" applyBorder="1" applyAlignment="1">
      <alignment wrapText="1"/>
    </xf>
    <xf numFmtId="0" fontId="3" fillId="12" borderId="5" xfId="0" applyFont="1" applyFill="1" applyBorder="1"/>
    <xf numFmtId="0" fontId="0" fillId="13" borderId="5" xfId="0" applyFill="1" applyBorder="1"/>
    <xf numFmtId="0" fontId="0" fillId="5" borderId="5" xfId="0" applyFill="1" applyBorder="1"/>
    <xf numFmtId="0" fontId="3" fillId="12" borderId="43" xfId="0" applyFont="1" applyFill="1" applyBorder="1"/>
    <xf numFmtId="0" fontId="0" fillId="14" borderId="5" xfId="0" applyFill="1" applyBorder="1"/>
    <xf numFmtId="44" fontId="0" fillId="13" borderId="5" xfId="2" applyFont="1" applyFill="1" applyBorder="1"/>
    <xf numFmtId="167" fontId="0" fillId="0" borderId="5" xfId="0" applyNumberFormat="1" applyBorder="1"/>
    <xf numFmtId="8" fontId="0" fillId="0" borderId="5" xfId="0" applyNumberFormat="1" applyBorder="1"/>
    <xf numFmtId="0" fontId="19" fillId="0" borderId="28" xfId="0" applyFont="1" applyBorder="1" applyAlignment="1">
      <alignment horizontal="left" readingOrder="1"/>
    </xf>
    <xf numFmtId="170" fontId="2" fillId="3" borderId="5" xfId="1" applyNumberFormat="1" applyFont="1" applyFill="1" applyBorder="1"/>
    <xf numFmtId="170" fontId="0" fillId="0" borderId="5" xfId="1" applyNumberFormat="1" applyFont="1" applyBorder="1"/>
    <xf numFmtId="0" fontId="0" fillId="0" borderId="5" xfId="0" applyBorder="1" applyAlignment="1">
      <alignment horizontal="left"/>
    </xf>
  </cellXfs>
  <cellStyles count="7">
    <cellStyle name="Comma" xfId="1" builtinId="3"/>
    <cellStyle name="Comma 2" xfId="6"/>
    <cellStyle name="Currency" xfId="2" builtinId="4"/>
    <cellStyle name="Normal" xfId="0" builtinId="0"/>
    <cellStyle name="Normal 3" xfId="4"/>
    <cellStyle name="Percent" xfId="3" builtinId="5"/>
    <cellStyle name="Percent 2" xf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32</xdr:row>
      <xdr:rowOff>0</xdr:rowOff>
    </xdr:from>
    <xdr:to>
      <xdr:col>5</xdr:col>
      <xdr:colOff>264272</xdr:colOff>
      <xdr:row>36</xdr:row>
      <xdr:rowOff>164353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3F9BC8-8A44-4956-8C28-7F6DD6E6365F}"/>
            </a:ext>
          </a:extLst>
        </xdr:cNvPr>
        <xdr:cNvSpPr/>
      </xdr:nvSpPr>
      <xdr:spPr>
        <a:xfrm>
          <a:off x="0" y="6096000"/>
          <a:ext cx="6122147" cy="9263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>
              <a:solidFill>
                <a:sysClr val="windowText" lastClr="000000"/>
              </a:solidFill>
            </a:rPr>
            <a:t>1.</a:t>
          </a:r>
          <a:r>
            <a:rPr lang="en-GB" baseline="0">
              <a:solidFill>
                <a:sysClr val="windowText" lastClr="000000"/>
              </a:solidFill>
            </a:rPr>
            <a:t> C</a:t>
          </a:r>
          <a:r>
            <a:rPr lang="en-GB">
              <a:solidFill>
                <a:sysClr val="windowText" lastClr="000000"/>
              </a:solidFill>
            </a:rPr>
            <a:t>lean the data to be in readable formatt</a:t>
          </a:r>
        </a:p>
        <a:p>
          <a:pPr algn="l"/>
          <a:r>
            <a:rPr lang="en-GB">
              <a:solidFill>
                <a:sysClr val="windowText" lastClr="000000"/>
              </a:solidFill>
            </a:rPr>
            <a:t>2.</a:t>
          </a:r>
          <a:r>
            <a:rPr lang="en-GB" baseline="0">
              <a:solidFill>
                <a:sysClr val="windowText" lastClr="000000"/>
              </a:solidFill>
            </a:rPr>
            <a:t> C</a:t>
          </a:r>
          <a:r>
            <a:rPr lang="en-GB">
              <a:solidFill>
                <a:sysClr val="windowText" lastClr="000000"/>
              </a:solidFill>
            </a:rPr>
            <a:t>reate a filter for all products with a profit margin of over 10% and color those cells blue. 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19</xdr:row>
      <xdr:rowOff>0</xdr:rowOff>
    </xdr:from>
    <xdr:to>
      <xdr:col>6</xdr:col>
      <xdr:colOff>146915</xdr:colOff>
      <xdr:row>22</xdr:row>
      <xdr:rowOff>167409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145AEE-BC44-4CE1-912B-EEDECD02CD7F}"/>
            </a:ext>
          </a:extLst>
        </xdr:cNvPr>
        <xdr:cNvSpPr/>
      </xdr:nvSpPr>
      <xdr:spPr>
        <a:xfrm>
          <a:off x="0" y="3619500"/>
          <a:ext cx="6023840" cy="73890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>
              <a:solidFill>
                <a:sysClr val="windowText" lastClr="000000"/>
              </a:solidFill>
            </a:rPr>
            <a:t>1.</a:t>
          </a:r>
          <a:r>
            <a:rPr lang="en-GB" baseline="0">
              <a:solidFill>
                <a:sysClr val="windowText" lastClr="000000"/>
              </a:solidFill>
            </a:rPr>
            <a:t> Create an if function to check if the transaction amount is greater than 15k</a:t>
          </a:r>
          <a:r>
            <a:rPr lang="en-GB">
              <a:solidFill>
                <a:sysClr val="windowText" lastClr="000000"/>
              </a:solidFill>
            </a:rPr>
            <a:t>. If So, return</a:t>
          </a:r>
          <a:r>
            <a:rPr lang="en-GB" baseline="0">
              <a:solidFill>
                <a:sysClr val="windowText" lastClr="000000"/>
              </a:solidFill>
            </a:rPr>
            <a:t> an output </a:t>
          </a:r>
          <a:r>
            <a:rPr lang="en-GB" baseline="0">
              <a:solidFill>
                <a:srgbClr val="002060"/>
              </a:solidFill>
            </a:rPr>
            <a:t>POSITIVE</a:t>
          </a:r>
          <a:r>
            <a:rPr lang="en-GB">
              <a:solidFill>
                <a:sysClr val="windowText" lastClr="000000"/>
              </a:solidFill>
            </a:rPr>
            <a:t> 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30</xdr:row>
      <xdr:rowOff>0</xdr:rowOff>
    </xdr:from>
    <xdr:to>
      <xdr:col>5</xdr:col>
      <xdr:colOff>414193</xdr:colOff>
      <xdr:row>35</xdr:row>
      <xdr:rowOff>44450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981F30B-1188-42BE-8064-BFA2F3071D3A}"/>
            </a:ext>
          </a:extLst>
        </xdr:cNvPr>
        <xdr:cNvSpPr/>
      </xdr:nvSpPr>
      <xdr:spPr>
        <a:xfrm>
          <a:off x="0" y="5715000"/>
          <a:ext cx="5995843" cy="9969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 sz="1100" b="0" i="0" u="none" baseline="0">
              <a:solidFill>
                <a:sysClr val="windowText" lastClr="000000"/>
              </a:solidFill>
            </a:rPr>
            <a:t>1. Create a function to sum all the employee related expenses after the date in cell H8</a:t>
          </a:r>
        </a:p>
        <a:p>
          <a:pPr algn="l"/>
          <a:r>
            <a:rPr lang="en-GB" sz="1100" b="0" i="0" u="none" baseline="0">
              <a:solidFill>
                <a:sysClr val="windowText" lastClr="000000"/>
              </a:solidFill>
            </a:rPr>
            <a:t>2. Create a function to get the mean spend before the date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10</xdr:col>
      <xdr:colOff>68118</xdr:colOff>
      <xdr:row>5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F662B9-8C0B-4B57-81A4-7F97D3510890}"/>
            </a:ext>
          </a:extLst>
        </xdr:cNvPr>
        <xdr:cNvSpPr/>
      </xdr:nvSpPr>
      <xdr:spPr>
        <a:xfrm>
          <a:off x="609600" y="190500"/>
          <a:ext cx="5992668" cy="850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 sz="1100" b="0" i="0" u="none" baseline="0">
              <a:solidFill>
                <a:sysClr val="windowText" lastClr="000000"/>
              </a:solidFill>
            </a:rPr>
            <a:t>1. Create a Function to Sum the Total Cost to deliver the project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114300</xdr:rowOff>
    </xdr:from>
    <xdr:to>
      <xdr:col>18</xdr:col>
      <xdr:colOff>165213</xdr:colOff>
      <xdr:row>47</xdr:row>
      <xdr:rowOff>152323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2D74A-52ED-9147-F8DC-9DD27E397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114300"/>
          <a:ext cx="7461363" cy="901057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48</xdr:row>
      <xdr:rowOff>95250</xdr:rowOff>
    </xdr:from>
    <xdr:to>
      <xdr:col>5</xdr:col>
      <xdr:colOff>291564</xdr:colOff>
      <xdr:row>52</xdr:row>
      <xdr:rowOff>175244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35EBBFF-52A1-4EA8-86B9-917AEFFB3E4A}"/>
            </a:ext>
          </a:extLst>
        </xdr:cNvPr>
        <xdr:cNvSpPr/>
      </xdr:nvSpPr>
      <xdr:spPr>
        <a:xfrm>
          <a:off x="0" y="9258300"/>
          <a:ext cx="5997039" cy="84199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 sz="1100" b="0" i="0" u="none" baseline="0">
              <a:solidFill>
                <a:sysClr val="windowText" lastClr="000000"/>
              </a:solidFill>
            </a:rPr>
            <a:t>1. Replicate the Screenshot on the Side - Format Column D using icon sets and avoid errors. 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5</xdr:col>
      <xdr:colOff>563418</xdr:colOff>
      <xdr:row>5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0DE9120-867E-45B9-BC5F-F41BD63F3DA4}"/>
            </a:ext>
          </a:extLst>
        </xdr:cNvPr>
        <xdr:cNvSpPr/>
      </xdr:nvSpPr>
      <xdr:spPr>
        <a:xfrm>
          <a:off x="0" y="190500"/>
          <a:ext cx="6059343" cy="850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 sz="1100" b="0" i="0" u="none" baseline="0">
              <a:solidFill>
                <a:sysClr val="windowText" lastClr="000000"/>
              </a:solidFill>
            </a:rPr>
            <a:t>1. Extract the Account Name given the Account Number using VLook Up. 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85725</xdr:rowOff>
    </xdr:from>
    <xdr:to>
      <xdr:col>4</xdr:col>
      <xdr:colOff>508136</xdr:colOff>
      <xdr:row>4</xdr:row>
      <xdr:rowOff>164166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E70EDA-CBEC-4B17-B044-0AE8CAFF8734}"/>
            </a:ext>
          </a:extLst>
        </xdr:cNvPr>
        <xdr:cNvSpPr/>
      </xdr:nvSpPr>
      <xdr:spPr>
        <a:xfrm>
          <a:off x="0" y="85725"/>
          <a:ext cx="5956436" cy="84044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 sz="1100" b="0" i="0" u="none" baseline="0">
              <a:solidFill>
                <a:sysClr val="windowText" lastClr="000000"/>
              </a:solidFill>
            </a:rPr>
            <a:t>1. Extract the Account Name and Account Code given the Account Number  using Index and match Functions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1731818</xdr:colOff>
      <xdr:row>4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6744DC-103C-4F65-8AFC-C3C287B5501D}"/>
            </a:ext>
          </a:extLst>
        </xdr:cNvPr>
        <xdr:cNvSpPr/>
      </xdr:nvSpPr>
      <xdr:spPr>
        <a:xfrm>
          <a:off x="0" y="0"/>
          <a:ext cx="6065693" cy="850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GB" sz="1100" b="0" i="0" u="none" baseline="0">
              <a:solidFill>
                <a:sysClr val="windowText" lastClr="000000"/>
              </a:solidFill>
            </a:rPr>
            <a:t>1. The Account Number Contains Trailing and Leading White Spaces. Correct and Use Index and match to find Account Description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A1:H29" totalsRowShown="0" headerRowDxfId="21" dataDxfId="20" headerRowBorderDxfId="18" tableBorderDxfId="19" totalsRowBorderDxfId="17" headerRowCellStyle="Normal 3">
  <autoFilter ref="A1:H29"/>
  <tableColumns count="8">
    <tableColumn id="1" name="Date" dataDxfId="16" dataCellStyle="Normal 3"/>
    <tableColumn id="2" name="Client" dataDxfId="15" dataCellStyle="Normal 3"/>
    <tableColumn id="3" name="Contact" dataDxfId="14" dataCellStyle="Normal 3"/>
    <tableColumn id="4" name="Department" dataDxfId="13" dataCellStyle="Normal 3"/>
    <tableColumn id="5" name="Pay" dataDxfId="12" dataCellStyle="Normal 3"/>
    <tableColumn id="6" name="Revenue" dataDxfId="11" dataCellStyle="Normal 3"/>
    <tableColumn id="7" name="Profit" dataDxfId="10" dataCellStyle="Normal 3"/>
    <tableColumn id="8" name="Profit Margin" dataDxfId="9" dataCellStyle="Percent 2">
      <calculatedColumnFormula>G2/F2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A33" sqref="A33"/>
    </sheetView>
  </sheetViews>
  <sheetFormatPr defaultRowHeight="15"/>
  <cols>
    <col min="1" max="1" width="9.7109375" bestFit="1" customWidth="1"/>
    <col min="2" max="2" width="34" bestFit="1" customWidth="1"/>
    <col min="3" max="3" width="16.42578125" bestFit="1" customWidth="1"/>
    <col min="4" max="4" width="18.28515625" bestFit="1" customWidth="1"/>
    <col min="5" max="5" width="9.42578125" bestFit="1" customWidth="1"/>
    <col min="6" max="6" width="11.7109375" bestFit="1" customWidth="1"/>
    <col min="7" max="7" width="9.42578125" bestFit="1" customWidth="1"/>
    <col min="8" max="8" width="14.85546875" bestFit="1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>
      <c r="A2" s="5">
        <v>45076</v>
      </c>
      <c r="B2" s="6" t="s">
        <v>8</v>
      </c>
      <c r="C2" s="6" t="s">
        <v>9</v>
      </c>
      <c r="D2" s="6" t="s">
        <v>10</v>
      </c>
      <c r="E2" s="6" t="s">
        <v>11</v>
      </c>
      <c r="F2" s="7">
        <v>4500</v>
      </c>
      <c r="G2" s="7">
        <v>598</v>
      </c>
      <c r="H2" s="8">
        <f t="shared" ref="H2:H29" si="0">G2/F2</f>
        <v>0.13288888888888889</v>
      </c>
    </row>
    <row r="3" spans="1:8">
      <c r="A3" s="5">
        <v>45076</v>
      </c>
      <c r="B3" s="6" t="s">
        <v>12</v>
      </c>
      <c r="C3" s="6" t="s">
        <v>13</v>
      </c>
      <c r="D3" s="6" t="s">
        <v>14</v>
      </c>
      <c r="E3" s="6" t="s">
        <v>15</v>
      </c>
      <c r="F3" s="7">
        <v>3800</v>
      </c>
      <c r="G3" s="7">
        <v>1045</v>
      </c>
      <c r="H3" s="8">
        <f t="shared" si="0"/>
        <v>0.27500000000000002</v>
      </c>
    </row>
    <row r="4" spans="1:8">
      <c r="A4" s="5">
        <v>45076</v>
      </c>
      <c r="B4" s="6" t="s">
        <v>16</v>
      </c>
      <c r="C4" s="6" t="s">
        <v>17</v>
      </c>
      <c r="D4" s="6" t="s">
        <v>14</v>
      </c>
      <c r="E4" s="6" t="s">
        <v>18</v>
      </c>
      <c r="F4" s="7">
        <v>3712.5</v>
      </c>
      <c r="G4" s="7">
        <v>1009</v>
      </c>
      <c r="H4" s="8">
        <f t="shared" si="0"/>
        <v>0.2717845117845118</v>
      </c>
    </row>
    <row r="5" spans="1:8">
      <c r="A5" s="5">
        <v>45076</v>
      </c>
      <c r="B5" s="6" t="s">
        <v>19</v>
      </c>
      <c r="C5" s="6" t="s">
        <v>20</v>
      </c>
      <c r="D5" s="6" t="s">
        <v>21</v>
      </c>
      <c r="E5" s="6" t="s">
        <v>18</v>
      </c>
      <c r="F5" s="7">
        <f>F4*1.5</f>
        <v>5568.75</v>
      </c>
      <c r="G5" s="7">
        <v>779</v>
      </c>
      <c r="H5" s="8">
        <f t="shared" si="0"/>
        <v>0.13988776655443322</v>
      </c>
    </row>
    <row r="6" spans="1:8">
      <c r="A6" s="5">
        <v>45076</v>
      </c>
      <c r="B6" s="6" t="s">
        <v>22</v>
      </c>
      <c r="C6" s="6" t="s">
        <v>23</v>
      </c>
      <c r="D6" s="6" t="s">
        <v>21</v>
      </c>
      <c r="E6" s="6" t="s">
        <v>24</v>
      </c>
      <c r="F6" s="7">
        <v>5000</v>
      </c>
      <c r="G6" s="7">
        <v>684</v>
      </c>
      <c r="H6" s="8">
        <f t="shared" si="0"/>
        <v>0.1368</v>
      </c>
    </row>
    <row r="7" spans="1:8">
      <c r="A7" s="5">
        <v>45077</v>
      </c>
      <c r="B7" s="6" t="s">
        <v>25</v>
      </c>
      <c r="C7" s="6" t="s">
        <v>26</v>
      </c>
      <c r="D7" s="6" t="s">
        <v>10</v>
      </c>
      <c r="E7" s="6" t="s">
        <v>11</v>
      </c>
      <c r="F7" s="7">
        <v>6100</v>
      </c>
      <c r="G7" s="7">
        <v>544</v>
      </c>
      <c r="H7" s="8">
        <f t="shared" si="0"/>
        <v>8.9180327868852466E-2</v>
      </c>
    </row>
    <row r="8" spans="1:8">
      <c r="A8" s="5">
        <v>45077</v>
      </c>
      <c r="B8" s="6" t="s">
        <v>27</v>
      </c>
      <c r="C8" s="6" t="s">
        <v>28</v>
      </c>
      <c r="D8" s="6" t="s">
        <v>10</v>
      </c>
      <c r="E8" s="6" t="s">
        <v>11</v>
      </c>
      <c r="F8" s="7">
        <v>4625</v>
      </c>
      <c r="G8" s="7">
        <v>670</v>
      </c>
      <c r="H8" s="8">
        <f t="shared" si="0"/>
        <v>0.14486486486486486</v>
      </c>
    </row>
    <row r="9" spans="1:8">
      <c r="A9" s="5">
        <v>45077</v>
      </c>
      <c r="B9" s="6" t="s">
        <v>29</v>
      </c>
      <c r="C9" s="6" t="s">
        <v>30</v>
      </c>
      <c r="D9" s="6" t="s">
        <v>10</v>
      </c>
      <c r="E9" s="6" t="s">
        <v>11</v>
      </c>
      <c r="F9" s="7">
        <v>3800</v>
      </c>
      <c r="G9" s="7">
        <v>2045</v>
      </c>
      <c r="H9" s="8">
        <f t="shared" si="0"/>
        <v>0.53815789473684206</v>
      </c>
    </row>
    <row r="10" spans="1:8">
      <c r="A10" s="5">
        <v>45077</v>
      </c>
      <c r="B10" s="6" t="s">
        <v>31</v>
      </c>
      <c r="C10" s="6" t="s">
        <v>32</v>
      </c>
      <c r="D10" s="6" t="s">
        <v>10</v>
      </c>
      <c r="E10" s="6" t="s">
        <v>33</v>
      </c>
      <c r="F10" s="7">
        <v>3600</v>
      </c>
      <c r="G10" s="7">
        <v>1564</v>
      </c>
      <c r="H10" s="8">
        <f t="shared" si="0"/>
        <v>0.43444444444444447</v>
      </c>
    </row>
    <row r="11" spans="1:8">
      <c r="A11" s="5">
        <v>45077</v>
      </c>
      <c r="B11" s="6" t="s">
        <v>34</v>
      </c>
      <c r="C11" s="6" t="s">
        <v>35</v>
      </c>
      <c r="D11" s="6" t="s">
        <v>10</v>
      </c>
      <c r="E11" s="6" t="s">
        <v>24</v>
      </c>
      <c r="F11" s="7">
        <v>5100</v>
      </c>
      <c r="G11" s="7">
        <v>1220</v>
      </c>
      <c r="H11" s="8">
        <f t="shared" si="0"/>
        <v>0.23921568627450981</v>
      </c>
    </row>
    <row r="12" spans="1:8">
      <c r="A12" s="5">
        <v>45077</v>
      </c>
      <c r="B12" s="6" t="s">
        <v>36</v>
      </c>
      <c r="C12" s="6" t="s">
        <v>37</v>
      </c>
      <c r="D12" s="6" t="s">
        <v>10</v>
      </c>
      <c r="E12" s="6" t="s">
        <v>24</v>
      </c>
      <c r="F12" s="7">
        <v>4750</v>
      </c>
      <c r="G12" s="7">
        <v>1435</v>
      </c>
      <c r="H12" s="8">
        <f t="shared" si="0"/>
        <v>0.30210526315789471</v>
      </c>
    </row>
    <row r="13" spans="1:8">
      <c r="A13" s="5">
        <v>45077</v>
      </c>
      <c r="B13" s="6" t="s">
        <v>38</v>
      </c>
      <c r="C13" s="6" t="s">
        <v>39</v>
      </c>
      <c r="D13" s="6" t="s">
        <v>21</v>
      </c>
      <c r="E13" s="6" t="s">
        <v>11</v>
      </c>
      <c r="F13" s="7">
        <v>6000</v>
      </c>
      <c r="G13" s="7">
        <v>998</v>
      </c>
      <c r="H13" s="8">
        <f t="shared" si="0"/>
        <v>0.16633333333333333</v>
      </c>
    </row>
    <row r="14" spans="1:8">
      <c r="A14" s="5">
        <v>45077</v>
      </c>
      <c r="B14" s="6" t="s">
        <v>40</v>
      </c>
      <c r="C14" s="6" t="s">
        <v>41</v>
      </c>
      <c r="D14" s="6" t="s">
        <v>42</v>
      </c>
      <c r="E14" s="6" t="s">
        <v>24</v>
      </c>
      <c r="F14" s="7">
        <v>4500</v>
      </c>
      <c r="G14" s="7">
        <v>780</v>
      </c>
      <c r="H14" s="8">
        <f t="shared" si="0"/>
        <v>0.17333333333333334</v>
      </c>
    </row>
    <row r="15" spans="1:8">
      <c r="A15" s="5">
        <v>45078</v>
      </c>
      <c r="B15" s="6" t="s">
        <v>43</v>
      </c>
      <c r="C15" s="6" t="s">
        <v>44</v>
      </c>
      <c r="D15" s="6" t="s">
        <v>42</v>
      </c>
      <c r="E15" s="6" t="s">
        <v>33</v>
      </c>
      <c r="F15" s="7">
        <f>F14*1.5</f>
        <v>6750</v>
      </c>
      <c r="G15" s="7">
        <v>1044</v>
      </c>
      <c r="H15" s="8">
        <f t="shared" si="0"/>
        <v>0.15466666666666667</v>
      </c>
    </row>
    <row r="16" spans="1:8">
      <c r="A16" s="5">
        <v>45078</v>
      </c>
      <c r="B16" s="6" t="s">
        <v>45</v>
      </c>
      <c r="C16" s="6" t="s">
        <v>46</v>
      </c>
      <c r="D16" s="6" t="s">
        <v>42</v>
      </c>
      <c r="E16" s="6" t="s">
        <v>11</v>
      </c>
      <c r="F16" s="7">
        <v>3712.5</v>
      </c>
      <c r="G16" s="7">
        <v>1222</v>
      </c>
      <c r="H16" s="8">
        <f t="shared" si="0"/>
        <v>0.32915824915824915</v>
      </c>
    </row>
    <row r="17" spans="1:8">
      <c r="A17" s="5">
        <v>45078</v>
      </c>
      <c r="B17" s="6" t="s">
        <v>47</v>
      </c>
      <c r="C17" s="6" t="s">
        <v>48</v>
      </c>
      <c r="D17" s="6" t="s">
        <v>42</v>
      </c>
      <c r="E17" s="6" t="s">
        <v>11</v>
      </c>
      <c r="F17" s="7">
        <v>4950</v>
      </c>
      <c r="G17" s="7">
        <v>1065</v>
      </c>
      <c r="H17" s="8">
        <f t="shared" si="0"/>
        <v>0.21515151515151515</v>
      </c>
    </row>
    <row r="18" spans="1:8">
      <c r="A18" s="5">
        <v>45078</v>
      </c>
      <c r="B18" s="6" t="s">
        <v>49</v>
      </c>
      <c r="C18" s="6" t="s">
        <v>50</v>
      </c>
      <c r="D18" s="6" t="s">
        <v>21</v>
      </c>
      <c r="E18" s="6" t="s">
        <v>11</v>
      </c>
      <c r="F18" s="7">
        <v>4750</v>
      </c>
      <c r="G18" s="7">
        <v>810</v>
      </c>
      <c r="H18" s="8">
        <f t="shared" si="0"/>
        <v>0.17052631578947369</v>
      </c>
    </row>
    <row r="19" spans="1:8">
      <c r="A19" s="5">
        <v>45078</v>
      </c>
      <c r="B19" s="6" t="s">
        <v>51</v>
      </c>
      <c r="C19" s="6" t="s">
        <v>52</v>
      </c>
      <c r="D19" s="6" t="s">
        <v>21</v>
      </c>
      <c r="E19" s="6" t="s">
        <v>11</v>
      </c>
      <c r="F19" s="7">
        <v>7320</v>
      </c>
      <c r="G19" s="7">
        <v>933</v>
      </c>
      <c r="H19" s="8">
        <f t="shared" si="0"/>
        <v>0.12745901639344262</v>
      </c>
    </row>
    <row r="20" spans="1:8">
      <c r="A20" s="5">
        <v>45078</v>
      </c>
      <c r="B20" s="6" t="s">
        <v>53</v>
      </c>
      <c r="C20" s="6" t="s">
        <v>54</v>
      </c>
      <c r="D20" s="6" t="s">
        <v>42</v>
      </c>
      <c r="E20" s="6" t="s">
        <v>11</v>
      </c>
      <c r="F20" s="7">
        <v>5087.5</v>
      </c>
      <c r="G20" s="7">
        <v>655</v>
      </c>
      <c r="H20" s="8">
        <f t="shared" si="0"/>
        <v>0.12874692874692875</v>
      </c>
    </row>
    <row r="21" spans="1:8">
      <c r="A21" s="5">
        <v>45078</v>
      </c>
      <c r="B21" s="6" t="s">
        <v>55</v>
      </c>
      <c r="C21" s="6" t="s">
        <v>56</v>
      </c>
      <c r="D21" s="6" t="s">
        <v>42</v>
      </c>
      <c r="E21" s="6" t="s">
        <v>11</v>
      </c>
      <c r="F21" s="7">
        <v>4500</v>
      </c>
      <c r="G21" s="7">
        <v>722</v>
      </c>
      <c r="H21" s="8">
        <f t="shared" si="0"/>
        <v>0.16044444444444445</v>
      </c>
    </row>
    <row r="22" spans="1:8">
      <c r="A22" s="5">
        <v>45078</v>
      </c>
      <c r="B22" s="6" t="s">
        <v>57</v>
      </c>
      <c r="C22" s="6" t="s">
        <v>58</v>
      </c>
      <c r="D22" s="6" t="s">
        <v>42</v>
      </c>
      <c r="E22" s="6" t="s">
        <v>33</v>
      </c>
      <c r="F22" s="7">
        <v>4250</v>
      </c>
      <c r="G22" s="7">
        <v>901</v>
      </c>
      <c r="H22" s="8">
        <f t="shared" si="0"/>
        <v>0.21199999999999999</v>
      </c>
    </row>
    <row r="23" spans="1:8">
      <c r="A23" s="5">
        <v>45079</v>
      </c>
      <c r="B23" s="6" t="s">
        <v>59</v>
      </c>
      <c r="C23" s="6" t="s">
        <v>60</v>
      </c>
      <c r="D23" s="6" t="s">
        <v>42</v>
      </c>
      <c r="E23" s="6" t="s">
        <v>15</v>
      </c>
      <c r="F23" s="7">
        <v>5250</v>
      </c>
      <c r="G23" s="7">
        <v>1349</v>
      </c>
      <c r="H23" s="8">
        <f t="shared" si="0"/>
        <v>0.25695238095238093</v>
      </c>
    </row>
    <row r="24" spans="1:8">
      <c r="A24" s="5">
        <v>45079</v>
      </c>
      <c r="B24" s="6" t="s">
        <v>61</v>
      </c>
      <c r="C24" s="6" t="s">
        <v>62</v>
      </c>
      <c r="D24" s="6" t="s">
        <v>14</v>
      </c>
      <c r="E24" s="6" t="s">
        <v>15</v>
      </c>
      <c r="F24" s="7">
        <v>6500</v>
      </c>
      <c r="G24" s="7">
        <v>1288</v>
      </c>
      <c r="H24" s="8">
        <f t="shared" si="0"/>
        <v>0.19815384615384615</v>
      </c>
    </row>
    <row r="25" spans="1:8">
      <c r="A25" s="5">
        <v>45079</v>
      </c>
      <c r="B25" s="6" t="s">
        <v>63</v>
      </c>
      <c r="C25" s="6" t="s">
        <v>64</v>
      </c>
      <c r="D25" s="6" t="s">
        <v>14</v>
      </c>
      <c r="E25" s="6" t="s">
        <v>15</v>
      </c>
      <c r="F25" s="7">
        <v>7500</v>
      </c>
      <c r="G25" s="7">
        <v>1664</v>
      </c>
      <c r="H25" s="8">
        <f t="shared" si="0"/>
        <v>0.22186666666666666</v>
      </c>
    </row>
    <row r="26" spans="1:8">
      <c r="A26" s="5">
        <v>45079</v>
      </c>
      <c r="B26" s="6" t="s">
        <v>65</v>
      </c>
      <c r="C26" s="6" t="s">
        <v>66</v>
      </c>
      <c r="D26" s="6" t="s">
        <v>14</v>
      </c>
      <c r="E26" s="6" t="s">
        <v>11</v>
      </c>
      <c r="F26" s="7">
        <v>5500</v>
      </c>
      <c r="G26" s="7">
        <v>1320</v>
      </c>
      <c r="H26" s="8">
        <f t="shared" si="0"/>
        <v>0.24</v>
      </c>
    </row>
    <row r="27" spans="1:8">
      <c r="A27" s="5">
        <v>45079</v>
      </c>
      <c r="B27" s="6" t="s">
        <v>67</v>
      </c>
      <c r="C27" s="6" t="s">
        <v>68</v>
      </c>
      <c r="D27" s="6" t="s">
        <v>14</v>
      </c>
      <c r="E27" s="6" t="s">
        <v>11</v>
      </c>
      <c r="F27" s="7">
        <v>4625</v>
      </c>
      <c r="G27" s="7">
        <v>1001</v>
      </c>
      <c r="H27" s="8">
        <f t="shared" si="0"/>
        <v>0.21643243243243243</v>
      </c>
    </row>
    <row r="28" spans="1:8">
      <c r="A28" s="5">
        <v>45079</v>
      </c>
      <c r="B28" s="6" t="s">
        <v>69</v>
      </c>
      <c r="C28" s="6" t="s">
        <v>70</v>
      </c>
      <c r="D28" s="6" t="s">
        <v>14</v>
      </c>
      <c r="E28" s="6" t="s">
        <v>11</v>
      </c>
      <c r="F28" s="7">
        <v>4500</v>
      </c>
      <c r="G28" s="7">
        <v>960</v>
      </c>
      <c r="H28" s="8">
        <f t="shared" si="0"/>
        <v>0.21333333333333335</v>
      </c>
    </row>
    <row r="29" spans="1:8">
      <c r="A29" s="9">
        <v>45079</v>
      </c>
      <c r="B29" s="10" t="s">
        <v>71</v>
      </c>
      <c r="C29" s="10" t="s">
        <v>72</v>
      </c>
      <c r="D29" s="10" t="s">
        <v>14</v>
      </c>
      <c r="E29" s="10" t="s">
        <v>33</v>
      </c>
      <c r="F29" s="11">
        <v>5400</v>
      </c>
      <c r="G29" s="11">
        <v>540</v>
      </c>
      <c r="H29" s="12">
        <f t="shared" si="0"/>
        <v>0.1</v>
      </c>
    </row>
  </sheetData>
  <conditionalFormatting sqref="H1:H29">
    <cfRule type="cellIs" dxfId="8" priority="2" operator="greaterThan">
      <formula>0.1</formula>
    </cfRule>
  </conditionalFormatting>
  <conditionalFormatting sqref="H2:H29">
    <cfRule type="cellIs" dxfId="7" priority="1" operator="greaterThan">
      <formula>0.1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D1" workbookViewId="0">
      <selection activeCell="H10" sqref="H10"/>
    </sheetView>
  </sheetViews>
  <sheetFormatPr defaultRowHeight="15"/>
  <cols>
    <col min="1" max="1" width="49.42578125" customWidth="1"/>
    <col min="2" max="2" width="5.42578125" customWidth="1"/>
    <col min="3" max="3" width="44.140625" customWidth="1"/>
    <col min="4" max="4" width="27.42578125" customWidth="1"/>
    <col min="5" max="5" width="14.5703125" customWidth="1"/>
    <col min="7" max="7" width="10.85546875" customWidth="1"/>
  </cols>
  <sheetData>
    <row r="1" spans="1:8">
      <c r="A1" s="84" t="s">
        <v>207</v>
      </c>
      <c r="B1" s="85"/>
      <c r="C1" s="86"/>
    </row>
    <row r="2" spans="1:8">
      <c r="A2" s="87" t="s">
        <v>168</v>
      </c>
      <c r="B2" s="88"/>
      <c r="C2" s="89"/>
      <c r="G2" s="81" t="s">
        <v>208</v>
      </c>
      <c r="H2" s="81"/>
    </row>
    <row r="3" spans="1:8">
      <c r="A3" s="90" t="s">
        <v>169</v>
      </c>
      <c r="B3" s="91"/>
      <c r="C3" s="92"/>
      <c r="G3" s="81" t="s">
        <v>209</v>
      </c>
      <c r="H3" s="81"/>
    </row>
    <row r="4" spans="1:8">
      <c r="A4" s="90" t="s">
        <v>210</v>
      </c>
      <c r="B4" s="91"/>
      <c r="C4" s="92"/>
      <c r="G4" s="81" t="s">
        <v>211</v>
      </c>
      <c r="H4" s="81"/>
    </row>
    <row r="5" spans="1:8">
      <c r="A5" s="93" t="s">
        <v>212</v>
      </c>
      <c r="B5" s="94"/>
      <c r="C5" s="95"/>
    </row>
    <row r="7" spans="1:8">
      <c r="A7" s="81" t="s">
        <v>213</v>
      </c>
    </row>
    <row r="8" spans="1:8">
      <c r="A8" s="81" t="s">
        <v>214</v>
      </c>
    </row>
    <row r="10" spans="1:8">
      <c r="A10" s="99" t="s">
        <v>215</v>
      </c>
      <c r="C10" s="99" t="s">
        <v>216</v>
      </c>
      <c r="D10" s="99" t="s">
        <v>217</v>
      </c>
    </row>
    <row r="11" spans="1:8">
      <c r="A11" s="97" t="s">
        <v>176</v>
      </c>
      <c r="C11" s="97" t="s">
        <v>177</v>
      </c>
      <c r="D11" s="97" t="s">
        <v>218</v>
      </c>
      <c r="E11" s="100" t="s">
        <v>219</v>
      </c>
    </row>
    <row r="12" spans="1:8">
      <c r="A12" s="16" t="s">
        <v>220</v>
      </c>
      <c r="C12" s="16" t="s">
        <v>221</v>
      </c>
      <c r="D12" s="98" t="b">
        <f>ISNA(MATCH(C12,$A$12:$A$104,0))</f>
        <v>0</v>
      </c>
    </row>
    <row r="13" spans="1:8">
      <c r="A13" s="16" t="s">
        <v>222</v>
      </c>
      <c r="C13" s="16" t="s">
        <v>223</v>
      </c>
      <c r="D13" s="98" t="b">
        <f t="shared" ref="D13:D76" si="0">ISNA(MATCH(C13,$A$12:$A$104,0))</f>
        <v>0</v>
      </c>
    </row>
    <row r="14" spans="1:8">
      <c r="A14" s="16" t="s">
        <v>224</v>
      </c>
      <c r="C14" s="16" t="s">
        <v>220</v>
      </c>
      <c r="D14" s="98" t="b">
        <f t="shared" si="0"/>
        <v>0</v>
      </c>
    </row>
    <row r="15" spans="1:8">
      <c r="A15" s="16" t="s">
        <v>225</v>
      </c>
      <c r="C15" s="16" t="s">
        <v>226</v>
      </c>
      <c r="D15" s="98" t="b">
        <f t="shared" si="0"/>
        <v>0</v>
      </c>
    </row>
    <row r="16" spans="1:8">
      <c r="A16" s="16" t="s">
        <v>227</v>
      </c>
      <c r="C16" s="16" t="s">
        <v>228</v>
      </c>
      <c r="D16" s="98" t="b">
        <f t="shared" si="0"/>
        <v>1</v>
      </c>
    </row>
    <row r="17" spans="1:4">
      <c r="A17" s="16" t="s">
        <v>223</v>
      </c>
      <c r="C17" s="16" t="s">
        <v>229</v>
      </c>
      <c r="D17" s="98" t="b">
        <f t="shared" si="0"/>
        <v>0</v>
      </c>
    </row>
    <row r="18" spans="1:4">
      <c r="A18" s="16" t="s">
        <v>230</v>
      </c>
      <c r="C18" s="16" t="s">
        <v>231</v>
      </c>
      <c r="D18" s="98" t="b">
        <f t="shared" si="0"/>
        <v>0</v>
      </c>
    </row>
    <row r="19" spans="1:4">
      <c r="A19" s="16" t="s">
        <v>232</v>
      </c>
      <c r="C19" s="16" t="s">
        <v>233</v>
      </c>
      <c r="D19" s="98" t="b">
        <f t="shared" si="0"/>
        <v>0</v>
      </c>
    </row>
    <row r="20" spans="1:4">
      <c r="A20" s="16" t="s">
        <v>234</v>
      </c>
      <c r="C20" s="16" t="s">
        <v>235</v>
      </c>
      <c r="D20" s="98" t="b">
        <f t="shared" si="0"/>
        <v>0</v>
      </c>
    </row>
    <row r="21" spans="1:4">
      <c r="A21" s="16" t="s">
        <v>236</v>
      </c>
      <c r="C21" s="16" t="s">
        <v>237</v>
      </c>
      <c r="D21" s="98" t="b">
        <f t="shared" si="0"/>
        <v>0</v>
      </c>
    </row>
    <row r="22" spans="1:4">
      <c r="A22" s="16" t="s">
        <v>238</v>
      </c>
      <c r="C22" s="16" t="s">
        <v>239</v>
      </c>
      <c r="D22" s="98" t="b">
        <f t="shared" si="0"/>
        <v>0</v>
      </c>
    </row>
    <row r="23" spans="1:4">
      <c r="A23" s="16" t="s">
        <v>240</v>
      </c>
      <c r="C23" s="16" t="s">
        <v>241</v>
      </c>
      <c r="D23" s="98" t="b">
        <f t="shared" si="0"/>
        <v>0</v>
      </c>
    </row>
    <row r="24" spans="1:4">
      <c r="A24" s="16" t="s">
        <v>242</v>
      </c>
      <c r="C24" s="16" t="s">
        <v>243</v>
      </c>
      <c r="D24" s="98" t="b">
        <f t="shared" si="0"/>
        <v>1</v>
      </c>
    </row>
    <row r="25" spans="1:4">
      <c r="A25" s="16" t="s">
        <v>244</v>
      </c>
      <c r="C25" s="16" t="s">
        <v>245</v>
      </c>
      <c r="D25" s="98" t="b">
        <f t="shared" si="0"/>
        <v>0</v>
      </c>
    </row>
    <row r="26" spans="1:4">
      <c r="A26" s="16" t="s">
        <v>246</v>
      </c>
      <c r="C26" s="16" t="s">
        <v>247</v>
      </c>
      <c r="D26" s="98" t="b">
        <f t="shared" si="0"/>
        <v>1</v>
      </c>
    </row>
    <row r="27" spans="1:4">
      <c r="A27" s="16" t="s">
        <v>248</v>
      </c>
      <c r="C27" s="16" t="s">
        <v>246</v>
      </c>
      <c r="D27" s="98" t="b">
        <f t="shared" si="0"/>
        <v>0</v>
      </c>
    </row>
    <row r="28" spans="1:4">
      <c r="A28" s="16" t="s">
        <v>249</v>
      </c>
      <c r="C28" s="16" t="s">
        <v>250</v>
      </c>
      <c r="D28" s="98" t="b">
        <f t="shared" si="0"/>
        <v>0</v>
      </c>
    </row>
    <row r="29" spans="1:4">
      <c r="A29" s="16" t="s">
        <v>251</v>
      </c>
      <c r="C29" s="16" t="s">
        <v>252</v>
      </c>
      <c r="D29" s="98" t="b">
        <f t="shared" si="0"/>
        <v>0</v>
      </c>
    </row>
    <row r="30" spans="1:4">
      <c r="A30" s="16" t="s">
        <v>253</v>
      </c>
      <c r="C30" s="16" t="s">
        <v>254</v>
      </c>
      <c r="D30" s="98" t="b">
        <f t="shared" si="0"/>
        <v>0</v>
      </c>
    </row>
    <row r="31" spans="1:4">
      <c r="A31" s="16" t="s">
        <v>255</v>
      </c>
      <c r="C31" s="16" t="s">
        <v>256</v>
      </c>
      <c r="D31" s="98" t="b">
        <f t="shared" si="0"/>
        <v>0</v>
      </c>
    </row>
    <row r="32" spans="1:4">
      <c r="A32" s="16" t="s">
        <v>257</v>
      </c>
      <c r="C32" s="16" t="s">
        <v>258</v>
      </c>
      <c r="D32" s="98" t="b">
        <f t="shared" si="0"/>
        <v>0</v>
      </c>
    </row>
    <row r="33" spans="1:4">
      <c r="A33" s="16" t="s">
        <v>258</v>
      </c>
      <c r="C33" s="16" t="s">
        <v>234</v>
      </c>
      <c r="D33" s="98" t="b">
        <f t="shared" si="0"/>
        <v>0</v>
      </c>
    </row>
    <row r="34" spans="1:4">
      <c r="A34" s="16" t="s">
        <v>231</v>
      </c>
      <c r="C34" s="16" t="s">
        <v>259</v>
      </c>
      <c r="D34" s="98" t="b">
        <f t="shared" si="0"/>
        <v>0</v>
      </c>
    </row>
    <row r="35" spans="1:4">
      <c r="A35" s="16" t="s">
        <v>260</v>
      </c>
      <c r="C35" s="16" t="s">
        <v>261</v>
      </c>
      <c r="D35" s="98" t="b">
        <f t="shared" si="0"/>
        <v>0</v>
      </c>
    </row>
    <row r="36" spans="1:4">
      <c r="A36" s="16" t="s">
        <v>262</v>
      </c>
      <c r="C36" s="16" t="s">
        <v>225</v>
      </c>
      <c r="D36" s="98" t="b">
        <f t="shared" si="0"/>
        <v>0</v>
      </c>
    </row>
    <row r="37" spans="1:4">
      <c r="A37" s="16" t="s">
        <v>261</v>
      </c>
      <c r="C37" s="16" t="s">
        <v>232</v>
      </c>
      <c r="D37" s="98" t="b">
        <f t="shared" si="0"/>
        <v>0</v>
      </c>
    </row>
    <row r="38" spans="1:4">
      <c r="A38" s="16" t="s">
        <v>263</v>
      </c>
      <c r="C38" s="16" t="s">
        <v>264</v>
      </c>
      <c r="D38" s="98" t="b">
        <f t="shared" si="0"/>
        <v>0</v>
      </c>
    </row>
    <row r="39" spans="1:4">
      <c r="A39" s="16" t="s">
        <v>265</v>
      </c>
      <c r="C39" s="16" t="s">
        <v>266</v>
      </c>
      <c r="D39" s="98" t="b">
        <f t="shared" si="0"/>
        <v>0</v>
      </c>
    </row>
    <row r="40" spans="1:4">
      <c r="A40" s="16" t="s">
        <v>267</v>
      </c>
      <c r="C40" s="16" t="s">
        <v>268</v>
      </c>
      <c r="D40" s="98" t="b">
        <f t="shared" si="0"/>
        <v>0</v>
      </c>
    </row>
    <row r="41" spans="1:4">
      <c r="A41" s="16" t="s">
        <v>269</v>
      </c>
      <c r="C41" s="16" t="s">
        <v>270</v>
      </c>
      <c r="D41" s="98" t="b">
        <f t="shared" si="0"/>
        <v>0</v>
      </c>
    </row>
    <row r="42" spans="1:4">
      <c r="A42" s="16" t="s">
        <v>271</v>
      </c>
      <c r="C42" s="16" t="s">
        <v>272</v>
      </c>
      <c r="D42" s="98" t="b">
        <f t="shared" si="0"/>
        <v>0</v>
      </c>
    </row>
    <row r="43" spans="1:4">
      <c r="A43" s="16" t="s">
        <v>273</v>
      </c>
      <c r="C43" s="16" t="s">
        <v>274</v>
      </c>
      <c r="D43" s="98" t="b">
        <f t="shared" si="0"/>
        <v>0</v>
      </c>
    </row>
    <row r="44" spans="1:4">
      <c r="A44" s="16" t="s">
        <v>275</v>
      </c>
      <c r="C44" s="16" t="s">
        <v>262</v>
      </c>
      <c r="D44" s="98" t="b">
        <f t="shared" si="0"/>
        <v>0</v>
      </c>
    </row>
    <row r="45" spans="1:4">
      <c r="A45" s="16" t="s">
        <v>250</v>
      </c>
      <c r="C45" s="16" t="s">
        <v>276</v>
      </c>
      <c r="D45" s="98" t="b">
        <f t="shared" si="0"/>
        <v>0</v>
      </c>
    </row>
    <row r="46" spans="1:4">
      <c r="A46" s="16" t="s">
        <v>277</v>
      </c>
      <c r="C46" s="16" t="s">
        <v>278</v>
      </c>
      <c r="D46" s="98" t="b">
        <f t="shared" si="0"/>
        <v>0</v>
      </c>
    </row>
    <row r="47" spans="1:4">
      <c r="A47" s="16" t="s">
        <v>259</v>
      </c>
      <c r="C47" s="16" t="s">
        <v>279</v>
      </c>
      <c r="D47" s="98" t="b">
        <f t="shared" si="0"/>
        <v>0</v>
      </c>
    </row>
    <row r="48" spans="1:4">
      <c r="A48" s="16" t="s">
        <v>280</v>
      </c>
      <c r="C48" s="16" t="s">
        <v>281</v>
      </c>
      <c r="D48" s="98" t="b">
        <f t="shared" si="0"/>
        <v>1</v>
      </c>
    </row>
    <row r="49" spans="1:4">
      <c r="A49" s="16" t="s">
        <v>282</v>
      </c>
      <c r="C49" s="16" t="s">
        <v>283</v>
      </c>
      <c r="D49" s="98" t="b">
        <f t="shared" si="0"/>
        <v>1</v>
      </c>
    </row>
    <row r="50" spans="1:4">
      <c r="A50" s="16" t="s">
        <v>284</v>
      </c>
      <c r="C50" s="16" t="s">
        <v>238</v>
      </c>
      <c r="D50" s="98" t="b">
        <f t="shared" si="0"/>
        <v>0</v>
      </c>
    </row>
    <row r="51" spans="1:4">
      <c r="A51" s="16" t="s">
        <v>278</v>
      </c>
      <c r="C51" s="16" t="s">
        <v>285</v>
      </c>
      <c r="D51" s="98" t="b">
        <f t="shared" si="0"/>
        <v>0</v>
      </c>
    </row>
    <row r="52" spans="1:4">
      <c r="A52" s="16" t="s">
        <v>237</v>
      </c>
      <c r="C52" s="16" t="s">
        <v>286</v>
      </c>
      <c r="D52" s="98" t="b">
        <f t="shared" si="0"/>
        <v>0</v>
      </c>
    </row>
    <row r="53" spans="1:4">
      <c r="A53" s="16" t="s">
        <v>287</v>
      </c>
      <c r="C53" s="16" t="s">
        <v>288</v>
      </c>
      <c r="D53" s="98" t="b">
        <f t="shared" si="0"/>
        <v>0</v>
      </c>
    </row>
    <row r="54" spans="1:4">
      <c r="A54" s="16" t="s">
        <v>274</v>
      </c>
      <c r="C54" s="16" t="s">
        <v>236</v>
      </c>
      <c r="D54" s="98" t="b">
        <f t="shared" si="0"/>
        <v>0</v>
      </c>
    </row>
    <row r="55" spans="1:4">
      <c r="A55" s="16" t="s">
        <v>229</v>
      </c>
      <c r="C55" s="16" t="s">
        <v>289</v>
      </c>
      <c r="D55" s="98" t="b">
        <f t="shared" si="0"/>
        <v>0</v>
      </c>
    </row>
    <row r="56" spans="1:4">
      <c r="A56" s="16" t="s">
        <v>233</v>
      </c>
      <c r="C56" s="16" t="s">
        <v>227</v>
      </c>
      <c r="D56" s="98" t="b">
        <f t="shared" si="0"/>
        <v>0</v>
      </c>
    </row>
    <row r="57" spans="1:4">
      <c r="A57" s="16" t="s">
        <v>288</v>
      </c>
      <c r="C57" s="16" t="s">
        <v>290</v>
      </c>
      <c r="D57" s="98" t="b">
        <f t="shared" si="0"/>
        <v>0</v>
      </c>
    </row>
    <row r="58" spans="1:4">
      <c r="A58" s="16" t="s">
        <v>264</v>
      </c>
      <c r="C58" s="16" t="s">
        <v>260</v>
      </c>
      <c r="D58" s="98" t="b">
        <f t="shared" si="0"/>
        <v>0</v>
      </c>
    </row>
    <row r="59" spans="1:4">
      <c r="A59" s="16" t="s">
        <v>291</v>
      </c>
      <c r="C59" s="16" t="s">
        <v>291</v>
      </c>
      <c r="D59" s="98" t="b">
        <f t="shared" si="0"/>
        <v>0</v>
      </c>
    </row>
    <row r="60" spans="1:4">
      <c r="A60" s="16" t="s">
        <v>292</v>
      </c>
      <c r="C60" s="16" t="s">
        <v>242</v>
      </c>
      <c r="D60" s="98" t="b">
        <f t="shared" si="0"/>
        <v>0</v>
      </c>
    </row>
    <row r="61" spans="1:4">
      <c r="A61" s="16" t="s">
        <v>293</v>
      </c>
      <c r="C61" s="16" t="s">
        <v>284</v>
      </c>
      <c r="D61" s="98" t="b">
        <f t="shared" si="0"/>
        <v>0</v>
      </c>
    </row>
    <row r="62" spans="1:4">
      <c r="A62" s="16" t="s">
        <v>245</v>
      </c>
      <c r="C62" s="16" t="s">
        <v>294</v>
      </c>
      <c r="D62" s="98" t="b">
        <f t="shared" si="0"/>
        <v>0</v>
      </c>
    </row>
    <row r="63" spans="1:4">
      <c r="A63" s="16" t="s">
        <v>295</v>
      </c>
      <c r="C63" s="16" t="s">
        <v>296</v>
      </c>
      <c r="D63" s="98" t="b">
        <f t="shared" si="0"/>
        <v>0</v>
      </c>
    </row>
    <row r="64" spans="1:4">
      <c r="A64" s="16" t="s">
        <v>272</v>
      </c>
      <c r="C64" s="16" t="s">
        <v>271</v>
      </c>
      <c r="D64" s="98" t="b">
        <f t="shared" si="0"/>
        <v>0</v>
      </c>
    </row>
    <row r="65" spans="1:4">
      <c r="A65" s="16" t="s">
        <v>297</v>
      </c>
      <c r="C65" s="16" t="s">
        <v>298</v>
      </c>
      <c r="D65" s="98" t="b">
        <f t="shared" si="0"/>
        <v>0</v>
      </c>
    </row>
    <row r="66" spans="1:4">
      <c r="A66" s="16" t="s">
        <v>299</v>
      </c>
      <c r="C66" s="16" t="s">
        <v>292</v>
      </c>
      <c r="D66" s="98" t="b">
        <f t="shared" si="0"/>
        <v>0</v>
      </c>
    </row>
    <row r="67" spans="1:4">
      <c r="A67" s="16" t="s">
        <v>300</v>
      </c>
      <c r="C67" s="16" t="s">
        <v>301</v>
      </c>
      <c r="D67" s="98" t="b">
        <f t="shared" si="0"/>
        <v>0</v>
      </c>
    </row>
    <row r="68" spans="1:4">
      <c r="A68" s="16" t="s">
        <v>302</v>
      </c>
      <c r="C68" s="16" t="s">
        <v>248</v>
      </c>
      <c r="D68" s="98" t="b">
        <f t="shared" si="0"/>
        <v>0</v>
      </c>
    </row>
    <row r="69" spans="1:4">
      <c r="A69" s="16" t="s">
        <v>303</v>
      </c>
      <c r="C69" s="16" t="s">
        <v>255</v>
      </c>
      <c r="D69" s="98" t="b">
        <f t="shared" si="0"/>
        <v>0</v>
      </c>
    </row>
    <row r="70" spans="1:4">
      <c r="A70" s="16" t="s">
        <v>304</v>
      </c>
      <c r="C70" s="16" t="s">
        <v>222</v>
      </c>
      <c r="D70" s="98" t="b">
        <f t="shared" si="0"/>
        <v>0</v>
      </c>
    </row>
    <row r="71" spans="1:4">
      <c r="A71" s="16" t="s">
        <v>305</v>
      </c>
      <c r="C71" s="16" t="s">
        <v>295</v>
      </c>
      <c r="D71" s="98" t="b">
        <f t="shared" si="0"/>
        <v>0</v>
      </c>
    </row>
    <row r="72" spans="1:4">
      <c r="A72" s="16" t="s">
        <v>290</v>
      </c>
      <c r="C72" s="16" t="s">
        <v>293</v>
      </c>
      <c r="D72" s="98" t="b">
        <f t="shared" si="0"/>
        <v>0</v>
      </c>
    </row>
    <row r="73" spans="1:4">
      <c r="A73" s="16" t="s">
        <v>296</v>
      </c>
      <c r="C73" s="16" t="s">
        <v>269</v>
      </c>
      <c r="D73" s="98" t="b">
        <f t="shared" si="0"/>
        <v>0</v>
      </c>
    </row>
    <row r="74" spans="1:4">
      <c r="A74" s="16" t="s">
        <v>235</v>
      </c>
      <c r="C74" s="16" t="s">
        <v>257</v>
      </c>
      <c r="D74" s="98" t="b">
        <f t="shared" si="0"/>
        <v>0</v>
      </c>
    </row>
    <row r="75" spans="1:4">
      <c r="A75" s="16" t="s">
        <v>279</v>
      </c>
      <c r="C75" s="16" t="s">
        <v>305</v>
      </c>
      <c r="D75" s="98" t="b">
        <f t="shared" si="0"/>
        <v>0</v>
      </c>
    </row>
    <row r="76" spans="1:4">
      <c r="A76" s="16" t="s">
        <v>286</v>
      </c>
      <c r="C76" s="16" t="s">
        <v>299</v>
      </c>
      <c r="D76" s="98" t="b">
        <f t="shared" si="0"/>
        <v>0</v>
      </c>
    </row>
    <row r="77" spans="1:4">
      <c r="A77" s="16" t="s">
        <v>306</v>
      </c>
      <c r="C77" s="16" t="s">
        <v>282</v>
      </c>
      <c r="D77" s="98" t="b">
        <f t="shared" ref="D77:D111" si="1">ISNA(MATCH(C77,$A$12:$A$104,0))</f>
        <v>0</v>
      </c>
    </row>
    <row r="78" spans="1:4">
      <c r="A78" s="16" t="s">
        <v>307</v>
      </c>
      <c r="C78" s="16" t="s">
        <v>308</v>
      </c>
      <c r="D78" s="98" t="b">
        <f t="shared" si="1"/>
        <v>0</v>
      </c>
    </row>
    <row r="79" spans="1:4">
      <c r="A79" s="16" t="s">
        <v>308</v>
      </c>
      <c r="C79" s="16" t="s">
        <v>265</v>
      </c>
      <c r="D79" s="98" t="b">
        <f t="shared" si="1"/>
        <v>0</v>
      </c>
    </row>
    <row r="80" spans="1:4">
      <c r="A80" s="16" t="s">
        <v>309</v>
      </c>
      <c r="C80" s="16" t="s">
        <v>307</v>
      </c>
      <c r="D80" s="98" t="b">
        <f t="shared" si="1"/>
        <v>0</v>
      </c>
    </row>
    <row r="81" spans="1:4">
      <c r="A81" s="16" t="s">
        <v>239</v>
      </c>
      <c r="C81" s="16" t="s">
        <v>240</v>
      </c>
      <c r="D81" s="98" t="b">
        <f t="shared" si="1"/>
        <v>0</v>
      </c>
    </row>
    <row r="82" spans="1:4">
      <c r="A82" s="16" t="s">
        <v>310</v>
      </c>
      <c r="C82" s="16" t="s">
        <v>303</v>
      </c>
      <c r="D82" s="98" t="b">
        <f t="shared" si="1"/>
        <v>0</v>
      </c>
    </row>
    <row r="83" spans="1:4">
      <c r="A83" s="16" t="s">
        <v>256</v>
      </c>
      <c r="C83" s="16" t="s">
        <v>311</v>
      </c>
      <c r="D83" s="98" t="b">
        <f t="shared" si="1"/>
        <v>0</v>
      </c>
    </row>
    <row r="84" spans="1:4">
      <c r="A84" s="16" t="s">
        <v>252</v>
      </c>
      <c r="C84" s="16" t="s">
        <v>310</v>
      </c>
      <c r="D84" s="98" t="b">
        <f t="shared" si="1"/>
        <v>0</v>
      </c>
    </row>
    <row r="85" spans="1:4">
      <c r="A85" s="16" t="s">
        <v>312</v>
      </c>
      <c r="C85" s="16" t="s">
        <v>287</v>
      </c>
      <c r="D85" s="98" t="b">
        <f t="shared" si="1"/>
        <v>0</v>
      </c>
    </row>
    <row r="86" spans="1:4">
      <c r="A86" s="16" t="s">
        <v>254</v>
      </c>
      <c r="C86" s="16" t="s">
        <v>267</v>
      </c>
      <c r="D86" s="98" t="b">
        <f t="shared" si="1"/>
        <v>0</v>
      </c>
    </row>
    <row r="87" spans="1:4">
      <c r="A87" s="16" t="s">
        <v>313</v>
      </c>
      <c r="C87" s="16" t="s">
        <v>300</v>
      </c>
      <c r="D87" s="98" t="b">
        <f t="shared" si="1"/>
        <v>0</v>
      </c>
    </row>
    <row r="88" spans="1:4">
      <c r="A88" s="16" t="s">
        <v>294</v>
      </c>
      <c r="C88" s="16" t="s">
        <v>224</v>
      </c>
      <c r="D88" s="98" t="b">
        <f t="shared" si="1"/>
        <v>0</v>
      </c>
    </row>
    <row r="89" spans="1:4">
      <c r="A89" s="16" t="s">
        <v>289</v>
      </c>
      <c r="C89" s="16" t="s">
        <v>253</v>
      </c>
      <c r="D89" s="98" t="b">
        <f t="shared" si="1"/>
        <v>0</v>
      </c>
    </row>
    <row r="90" spans="1:4">
      <c r="A90" s="16" t="s">
        <v>314</v>
      </c>
      <c r="C90" s="16" t="s">
        <v>244</v>
      </c>
      <c r="D90" s="98" t="b">
        <f t="shared" si="1"/>
        <v>0</v>
      </c>
    </row>
    <row r="91" spans="1:4">
      <c r="A91" s="16" t="s">
        <v>315</v>
      </c>
      <c r="C91" s="16" t="s">
        <v>230</v>
      </c>
      <c r="D91" s="98" t="b">
        <f t="shared" si="1"/>
        <v>0</v>
      </c>
    </row>
    <row r="92" spans="1:4">
      <c r="A92" s="16" t="s">
        <v>301</v>
      </c>
      <c r="C92" s="16" t="s">
        <v>273</v>
      </c>
      <c r="D92" s="98" t="b">
        <f t="shared" si="1"/>
        <v>0</v>
      </c>
    </row>
    <row r="93" spans="1:4">
      <c r="A93" s="16" t="s">
        <v>298</v>
      </c>
      <c r="C93" s="16" t="s">
        <v>316</v>
      </c>
      <c r="D93" s="98" t="b">
        <f t="shared" si="1"/>
        <v>0</v>
      </c>
    </row>
    <row r="94" spans="1:4">
      <c r="A94" s="16" t="s">
        <v>221</v>
      </c>
      <c r="C94" s="16" t="s">
        <v>304</v>
      </c>
      <c r="D94" s="98" t="b">
        <f t="shared" si="1"/>
        <v>0</v>
      </c>
    </row>
    <row r="95" spans="1:4">
      <c r="A95" s="16" t="s">
        <v>270</v>
      </c>
      <c r="C95" s="16" t="s">
        <v>317</v>
      </c>
      <c r="D95" s="98" t="b">
        <f t="shared" si="1"/>
        <v>0</v>
      </c>
    </row>
    <row r="96" spans="1:4">
      <c r="A96" s="16" t="s">
        <v>268</v>
      </c>
      <c r="C96" s="16" t="s">
        <v>277</v>
      </c>
      <c r="D96" s="98" t="b">
        <f t="shared" si="1"/>
        <v>0</v>
      </c>
    </row>
    <row r="97" spans="1:4">
      <c r="A97" s="16" t="s">
        <v>316</v>
      </c>
      <c r="C97" s="16" t="s">
        <v>275</v>
      </c>
      <c r="D97" s="98" t="b">
        <f t="shared" si="1"/>
        <v>0</v>
      </c>
    </row>
    <row r="98" spans="1:4">
      <c r="A98" s="16" t="s">
        <v>311</v>
      </c>
      <c r="C98" s="16" t="s">
        <v>263</v>
      </c>
      <c r="D98" s="98" t="b">
        <f t="shared" si="1"/>
        <v>0</v>
      </c>
    </row>
    <row r="99" spans="1:4">
      <c r="A99" s="16" t="s">
        <v>317</v>
      </c>
      <c r="C99" s="16" t="s">
        <v>302</v>
      </c>
      <c r="D99" s="98" t="b">
        <f t="shared" si="1"/>
        <v>0</v>
      </c>
    </row>
    <row r="100" spans="1:4">
      <c r="A100" s="16" t="s">
        <v>266</v>
      </c>
      <c r="C100" s="16" t="s">
        <v>315</v>
      </c>
      <c r="D100" s="98" t="b">
        <f t="shared" si="1"/>
        <v>0</v>
      </c>
    </row>
    <row r="101" spans="1:4">
      <c r="A101" s="16" t="s">
        <v>226</v>
      </c>
      <c r="C101" s="16" t="s">
        <v>297</v>
      </c>
      <c r="D101" s="98" t="b">
        <f t="shared" si="1"/>
        <v>0</v>
      </c>
    </row>
    <row r="102" spans="1:4">
      <c r="A102" s="16" t="s">
        <v>276</v>
      </c>
      <c r="C102" s="16" t="s">
        <v>280</v>
      </c>
      <c r="D102" s="98" t="b">
        <f t="shared" si="1"/>
        <v>0</v>
      </c>
    </row>
    <row r="103" spans="1:4">
      <c r="A103" s="16" t="s">
        <v>241</v>
      </c>
      <c r="C103" s="16" t="s">
        <v>306</v>
      </c>
      <c r="D103" s="98" t="b">
        <f t="shared" si="1"/>
        <v>0</v>
      </c>
    </row>
    <row r="104" spans="1:4">
      <c r="A104" s="16" t="s">
        <v>285</v>
      </c>
      <c r="C104" s="16" t="s">
        <v>318</v>
      </c>
      <c r="D104" s="98" t="b">
        <f t="shared" si="1"/>
        <v>1</v>
      </c>
    </row>
    <row r="105" spans="1:4">
      <c r="C105" s="16" t="s">
        <v>251</v>
      </c>
      <c r="D105" s="98" t="b">
        <f t="shared" si="1"/>
        <v>0</v>
      </c>
    </row>
    <row r="106" spans="1:4">
      <c r="C106" s="16" t="s">
        <v>249</v>
      </c>
      <c r="D106" s="98" t="b">
        <f t="shared" si="1"/>
        <v>0</v>
      </c>
    </row>
    <row r="107" spans="1:4">
      <c r="C107" s="16" t="s">
        <v>313</v>
      </c>
      <c r="D107" s="98" t="b">
        <f t="shared" si="1"/>
        <v>0</v>
      </c>
    </row>
    <row r="108" spans="1:4">
      <c r="C108" s="16" t="s">
        <v>314</v>
      </c>
      <c r="D108" s="98" t="b">
        <f t="shared" si="1"/>
        <v>0</v>
      </c>
    </row>
    <row r="109" spans="1:4">
      <c r="C109" s="16" t="s">
        <v>319</v>
      </c>
      <c r="D109" s="98" t="b">
        <f t="shared" si="1"/>
        <v>1</v>
      </c>
    </row>
    <row r="110" spans="1:4">
      <c r="C110" s="16" t="s">
        <v>312</v>
      </c>
      <c r="D110" s="98" t="b">
        <f t="shared" si="1"/>
        <v>0</v>
      </c>
    </row>
    <row r="111" spans="1:4">
      <c r="C111" s="16" t="s">
        <v>309</v>
      </c>
      <c r="D111" s="98" t="b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D5" sqref="D5"/>
    </sheetView>
  </sheetViews>
  <sheetFormatPr defaultRowHeight="15"/>
  <cols>
    <col min="1" max="1" width="12" bestFit="1" customWidth="1"/>
    <col min="2" max="2" width="13.42578125" customWidth="1"/>
    <col min="3" max="3" width="19.5703125" customWidth="1"/>
    <col min="4" max="4" width="14.5703125" customWidth="1"/>
    <col min="5" max="5" width="14.140625" bestFit="1" customWidth="1"/>
    <col min="6" max="6" width="2.140625" customWidth="1"/>
    <col min="7" max="7" width="17.5703125" bestFit="1" customWidth="1"/>
    <col min="8" max="8" width="11.85546875" bestFit="1" customWidth="1"/>
    <col min="9" max="9" width="11.5703125" bestFit="1" customWidth="1"/>
    <col min="10" max="10" width="2.140625" customWidth="1"/>
    <col min="11" max="11" width="13.140625" bestFit="1" customWidth="1"/>
  </cols>
  <sheetData>
    <row r="1" spans="1:8">
      <c r="A1" s="101" t="s">
        <v>320</v>
      </c>
      <c r="B1" s="101"/>
      <c r="C1" s="101"/>
      <c r="D1" s="101"/>
      <c r="E1" s="101"/>
      <c r="F1" s="101"/>
      <c r="G1" s="101"/>
      <c r="H1" s="101"/>
    </row>
    <row r="4" spans="1:8">
      <c r="D4" t="s">
        <v>350</v>
      </c>
      <c r="E4" t="s">
        <v>349</v>
      </c>
    </row>
    <row r="5" spans="1:8">
      <c r="A5" s="83" t="s">
        <v>0</v>
      </c>
      <c r="B5" s="83" t="s">
        <v>321</v>
      </c>
      <c r="C5" s="83" t="s">
        <v>322</v>
      </c>
      <c r="D5" s="83" t="s">
        <v>323</v>
      </c>
      <c r="E5" s="83" t="s">
        <v>323</v>
      </c>
      <c r="G5" s="83" t="s">
        <v>322</v>
      </c>
      <c r="H5" s="83" t="s">
        <v>323</v>
      </c>
    </row>
    <row r="6" spans="1:8">
      <c r="A6" s="15">
        <v>40308</v>
      </c>
      <c r="B6" s="16" t="s">
        <v>324</v>
      </c>
      <c r="C6" s="16">
        <v>73</v>
      </c>
      <c r="D6" s="102">
        <f>VLOOKUP(C6,$G$6:$H$9,2,1)</f>
        <v>50</v>
      </c>
      <c r="E6" s="103">
        <f>INDEX($H$6:$H$9,MATCH(C6,$G$6:$G$9,1))</f>
        <v>50</v>
      </c>
      <c r="G6" s="16">
        <v>0</v>
      </c>
      <c r="H6" s="104">
        <v>0</v>
      </c>
    </row>
    <row r="7" spans="1:8">
      <c r="A7" s="15">
        <v>40308</v>
      </c>
      <c r="B7" s="16" t="s">
        <v>325</v>
      </c>
      <c r="C7" s="16">
        <v>22</v>
      </c>
      <c r="D7" s="102">
        <f t="shared" ref="D7:D30" si="0">VLOOKUP(C7,$G$6:$H$9,2,1)</f>
        <v>0</v>
      </c>
      <c r="E7" s="103">
        <f t="shared" ref="E7:E30" si="1">INDEX($H$6:$H$9,MATCH(C7,$G$6:$G$9,1))</f>
        <v>0</v>
      </c>
      <c r="G7" s="16">
        <v>60</v>
      </c>
      <c r="H7" s="104">
        <v>50</v>
      </c>
    </row>
    <row r="8" spans="1:8">
      <c r="A8" s="15">
        <v>40308</v>
      </c>
      <c r="B8" s="16" t="s">
        <v>326</v>
      </c>
      <c r="C8" s="16">
        <v>92</v>
      </c>
      <c r="D8" s="102">
        <f t="shared" si="0"/>
        <v>75</v>
      </c>
      <c r="E8" s="103">
        <f t="shared" si="1"/>
        <v>75</v>
      </c>
      <c r="G8" s="16">
        <v>90</v>
      </c>
      <c r="H8" s="104">
        <v>75</v>
      </c>
    </row>
    <row r="9" spans="1:8">
      <c r="A9" s="15">
        <v>40308</v>
      </c>
      <c r="B9" s="16" t="s">
        <v>327</v>
      </c>
      <c r="C9" s="16">
        <v>77</v>
      </c>
      <c r="D9" s="102">
        <f t="shared" si="0"/>
        <v>50</v>
      </c>
      <c r="E9" s="103">
        <f t="shared" si="1"/>
        <v>50</v>
      </c>
      <c r="G9" s="16">
        <v>150</v>
      </c>
      <c r="H9" s="104">
        <v>150</v>
      </c>
    </row>
    <row r="10" spans="1:8">
      <c r="A10" s="15">
        <v>40308</v>
      </c>
      <c r="B10" s="16" t="s">
        <v>328</v>
      </c>
      <c r="C10" s="16">
        <v>78</v>
      </c>
      <c r="D10" s="102">
        <f t="shared" si="0"/>
        <v>50</v>
      </c>
      <c r="E10" s="103">
        <f t="shared" si="1"/>
        <v>50</v>
      </c>
    </row>
    <row r="11" spans="1:8">
      <c r="A11" s="15">
        <v>40308</v>
      </c>
      <c r="B11" s="16" t="s">
        <v>329</v>
      </c>
      <c r="C11" s="16">
        <v>93</v>
      </c>
      <c r="D11" s="102">
        <f t="shared" si="0"/>
        <v>75</v>
      </c>
      <c r="E11" s="103">
        <f t="shared" si="1"/>
        <v>75</v>
      </c>
    </row>
    <row r="12" spans="1:8">
      <c r="A12" s="15">
        <v>40308</v>
      </c>
      <c r="B12" s="16" t="s">
        <v>330</v>
      </c>
      <c r="C12" s="16">
        <v>90</v>
      </c>
      <c r="D12" s="102">
        <f t="shared" si="0"/>
        <v>75</v>
      </c>
      <c r="E12" s="103">
        <f t="shared" si="1"/>
        <v>75</v>
      </c>
    </row>
    <row r="13" spans="1:8">
      <c r="A13" s="15">
        <v>40308</v>
      </c>
      <c r="B13" s="16" t="s">
        <v>331</v>
      </c>
      <c r="C13" s="16">
        <v>88</v>
      </c>
      <c r="D13" s="102">
        <f t="shared" si="0"/>
        <v>50</v>
      </c>
      <c r="E13" s="103">
        <f t="shared" si="1"/>
        <v>50</v>
      </c>
    </row>
    <row r="14" spans="1:8">
      <c r="A14" s="15">
        <v>40308</v>
      </c>
      <c r="B14" s="16" t="s">
        <v>332</v>
      </c>
      <c r="C14" s="16">
        <v>77</v>
      </c>
      <c r="D14" s="102">
        <f t="shared" si="0"/>
        <v>50</v>
      </c>
      <c r="E14" s="103">
        <f t="shared" si="1"/>
        <v>50</v>
      </c>
    </row>
    <row r="15" spans="1:8">
      <c r="A15" s="15">
        <v>40308</v>
      </c>
      <c r="B15" s="16" t="s">
        <v>333</v>
      </c>
      <c r="C15" s="16">
        <v>81</v>
      </c>
      <c r="D15" s="102">
        <f t="shared" si="0"/>
        <v>50</v>
      </c>
      <c r="E15" s="103">
        <f t="shared" si="1"/>
        <v>50</v>
      </c>
    </row>
    <row r="16" spans="1:8">
      <c r="A16" s="15">
        <v>40308</v>
      </c>
      <c r="B16" s="16" t="s">
        <v>334</v>
      </c>
      <c r="C16" s="16">
        <v>81</v>
      </c>
      <c r="D16" s="102">
        <f t="shared" si="0"/>
        <v>50</v>
      </c>
      <c r="E16" s="103">
        <f t="shared" si="1"/>
        <v>50</v>
      </c>
    </row>
    <row r="17" spans="1:5">
      <c r="A17" s="15">
        <v>40308</v>
      </c>
      <c r="B17" s="16" t="s">
        <v>335</v>
      </c>
      <c r="C17" s="16">
        <v>86</v>
      </c>
      <c r="D17" s="102">
        <f t="shared" si="0"/>
        <v>50</v>
      </c>
      <c r="E17" s="103">
        <f t="shared" si="1"/>
        <v>50</v>
      </c>
    </row>
    <row r="18" spans="1:5">
      <c r="A18" s="15">
        <v>40308</v>
      </c>
      <c r="B18" s="16" t="s">
        <v>336</v>
      </c>
      <c r="C18" s="16">
        <v>91</v>
      </c>
      <c r="D18" s="102">
        <f t="shared" si="0"/>
        <v>75</v>
      </c>
      <c r="E18" s="103">
        <f t="shared" si="1"/>
        <v>75</v>
      </c>
    </row>
    <row r="19" spans="1:5">
      <c r="A19" s="15">
        <v>40308</v>
      </c>
      <c r="B19" s="16" t="s">
        <v>337</v>
      </c>
      <c r="C19" s="16">
        <v>84</v>
      </c>
      <c r="D19" s="102">
        <f t="shared" si="0"/>
        <v>50</v>
      </c>
      <c r="E19" s="103">
        <f t="shared" si="1"/>
        <v>50</v>
      </c>
    </row>
    <row r="20" spans="1:5">
      <c r="A20" s="15">
        <v>40308</v>
      </c>
      <c r="B20" s="16" t="s">
        <v>338</v>
      </c>
      <c r="C20" s="16">
        <v>89</v>
      </c>
      <c r="D20" s="102">
        <f t="shared" si="0"/>
        <v>50</v>
      </c>
      <c r="E20" s="103">
        <f t="shared" si="1"/>
        <v>50</v>
      </c>
    </row>
    <row r="21" spans="1:5">
      <c r="A21" s="15">
        <v>40308</v>
      </c>
      <c r="B21" s="16" t="s">
        <v>339</v>
      </c>
      <c r="C21" s="16">
        <v>74</v>
      </c>
      <c r="D21" s="102">
        <f t="shared" si="0"/>
        <v>50</v>
      </c>
      <c r="E21" s="103">
        <f t="shared" si="1"/>
        <v>50</v>
      </c>
    </row>
    <row r="22" spans="1:5">
      <c r="A22" s="15">
        <v>40308</v>
      </c>
      <c r="B22" s="16" t="s">
        <v>340</v>
      </c>
      <c r="C22" s="16">
        <v>86</v>
      </c>
      <c r="D22" s="102">
        <f t="shared" si="0"/>
        <v>50</v>
      </c>
      <c r="E22" s="103">
        <f t="shared" si="1"/>
        <v>50</v>
      </c>
    </row>
    <row r="23" spans="1:5">
      <c r="A23" s="15">
        <v>40308</v>
      </c>
      <c r="B23" s="16" t="s">
        <v>341</v>
      </c>
      <c r="C23" s="16">
        <v>94</v>
      </c>
      <c r="D23" s="102">
        <f t="shared" si="0"/>
        <v>75</v>
      </c>
      <c r="E23" s="103">
        <f t="shared" si="1"/>
        <v>75</v>
      </c>
    </row>
    <row r="24" spans="1:5">
      <c r="A24" s="15">
        <v>40308</v>
      </c>
      <c r="B24" s="16" t="s">
        <v>342</v>
      </c>
      <c r="C24" s="16">
        <v>70</v>
      </c>
      <c r="D24" s="102">
        <f t="shared" si="0"/>
        <v>50</v>
      </c>
      <c r="E24" s="103">
        <f t="shared" si="1"/>
        <v>50</v>
      </c>
    </row>
    <row r="25" spans="1:5">
      <c r="A25" s="15">
        <v>40308</v>
      </c>
      <c r="B25" s="16" t="s">
        <v>343</v>
      </c>
      <c r="C25" s="16">
        <v>0</v>
      </c>
      <c r="D25" s="102">
        <f t="shared" si="0"/>
        <v>0</v>
      </c>
      <c r="E25" s="103">
        <f t="shared" si="1"/>
        <v>0</v>
      </c>
    </row>
    <row r="26" spans="1:5">
      <c r="A26" s="15">
        <v>40308</v>
      </c>
      <c r="B26" s="16" t="s">
        <v>344</v>
      </c>
      <c r="C26" s="16">
        <v>86</v>
      </c>
      <c r="D26" s="102">
        <f t="shared" si="0"/>
        <v>50</v>
      </c>
      <c r="E26" s="103">
        <f t="shared" si="1"/>
        <v>50</v>
      </c>
    </row>
    <row r="27" spans="1:5">
      <c r="A27" s="15">
        <v>40308</v>
      </c>
      <c r="B27" s="16" t="s">
        <v>345</v>
      </c>
      <c r="C27" s="16">
        <v>88</v>
      </c>
      <c r="D27" s="102">
        <f t="shared" si="0"/>
        <v>50</v>
      </c>
      <c r="E27" s="103">
        <f t="shared" si="1"/>
        <v>50</v>
      </c>
    </row>
    <row r="28" spans="1:5">
      <c r="A28" s="15">
        <v>40308</v>
      </c>
      <c r="B28" s="16" t="s">
        <v>346</v>
      </c>
      <c r="C28" s="16">
        <v>94</v>
      </c>
      <c r="D28" s="102">
        <f t="shared" si="0"/>
        <v>75</v>
      </c>
      <c r="E28" s="103">
        <f t="shared" si="1"/>
        <v>75</v>
      </c>
    </row>
    <row r="29" spans="1:5">
      <c r="A29" s="15">
        <v>40308</v>
      </c>
      <c r="B29" s="16" t="s">
        <v>347</v>
      </c>
      <c r="C29" s="16">
        <v>84</v>
      </c>
      <c r="D29" s="102">
        <f t="shared" si="0"/>
        <v>50</v>
      </c>
      <c r="E29" s="103">
        <f t="shared" si="1"/>
        <v>50</v>
      </c>
    </row>
    <row r="30" spans="1:5">
      <c r="A30" s="15">
        <v>40308</v>
      </c>
      <c r="B30" s="16" t="s">
        <v>348</v>
      </c>
      <c r="C30" s="16">
        <v>79</v>
      </c>
      <c r="D30" s="102">
        <f t="shared" si="0"/>
        <v>50</v>
      </c>
      <c r="E30" s="103">
        <f t="shared" si="1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0" sqref="A20"/>
    </sheetView>
  </sheetViews>
  <sheetFormatPr defaultRowHeight="15"/>
  <cols>
    <col min="1" max="1" width="9.7109375" bestFit="1" customWidth="1"/>
    <col min="3" max="3" width="41.85546875" bestFit="1" customWidth="1"/>
  </cols>
  <sheetData>
    <row r="1" spans="1:5">
      <c r="A1" s="13" t="s">
        <v>0</v>
      </c>
      <c r="B1" s="13" t="s">
        <v>73</v>
      </c>
      <c r="C1" s="13" t="s">
        <v>74</v>
      </c>
      <c r="D1" s="13" t="s">
        <v>75</v>
      </c>
      <c r="E1" s="14" t="s">
        <v>76</v>
      </c>
    </row>
    <row r="2" spans="1:5">
      <c r="A2" s="15">
        <v>44197</v>
      </c>
      <c r="B2" s="16">
        <v>1002666</v>
      </c>
      <c r="C2" s="16" t="s">
        <v>77</v>
      </c>
      <c r="D2" s="16">
        <v>11635</v>
      </c>
      <c r="E2" s="16" t="str">
        <f>IF(D2&gt;15000,"Greater","Less")</f>
        <v>Less</v>
      </c>
    </row>
    <row r="3" spans="1:5">
      <c r="A3" s="15">
        <v>44197</v>
      </c>
      <c r="B3" s="16">
        <v>1002734</v>
      </c>
      <c r="C3" s="16" t="s">
        <v>77</v>
      </c>
      <c r="D3" s="16">
        <v>17883</v>
      </c>
      <c r="E3" s="16" t="str">
        <f t="shared" ref="E3:E16" si="0">IF(D3&gt;15000,"Greater","Less")</f>
        <v>Greater</v>
      </c>
    </row>
    <row r="4" spans="1:5">
      <c r="A4" s="15">
        <v>44197</v>
      </c>
      <c r="B4" s="16">
        <v>1002654</v>
      </c>
      <c r="C4" s="16" t="s">
        <v>78</v>
      </c>
      <c r="D4" s="16">
        <v>17704</v>
      </c>
      <c r="E4" s="16" t="str">
        <f t="shared" si="0"/>
        <v>Greater</v>
      </c>
    </row>
    <row r="5" spans="1:5">
      <c r="A5" s="15">
        <v>44197</v>
      </c>
      <c r="B5" s="16">
        <v>1002080</v>
      </c>
      <c r="C5" s="16" t="s">
        <v>79</v>
      </c>
      <c r="D5" s="16">
        <v>19562</v>
      </c>
      <c r="E5" s="16" t="str">
        <f t="shared" si="0"/>
        <v>Greater</v>
      </c>
    </row>
    <row r="6" spans="1:5">
      <c r="A6" s="15">
        <v>44199</v>
      </c>
      <c r="B6" s="16">
        <v>1001347</v>
      </c>
      <c r="C6" s="16" t="s">
        <v>80</v>
      </c>
      <c r="D6" s="16">
        <v>20664</v>
      </c>
      <c r="E6" s="16" t="str">
        <f t="shared" si="0"/>
        <v>Greater</v>
      </c>
    </row>
    <row r="7" spans="1:5">
      <c r="A7" s="15">
        <v>44201</v>
      </c>
      <c r="B7" s="16">
        <v>1001288</v>
      </c>
      <c r="C7" s="16" t="s">
        <v>81</v>
      </c>
      <c r="D7" s="16">
        <v>18667</v>
      </c>
      <c r="E7" s="16" t="str">
        <f t="shared" si="0"/>
        <v>Greater</v>
      </c>
    </row>
    <row r="8" spans="1:5">
      <c r="A8" s="15">
        <v>44201</v>
      </c>
      <c r="B8" s="16">
        <v>1001555</v>
      </c>
      <c r="C8" s="16" t="s">
        <v>79</v>
      </c>
      <c r="D8" s="16">
        <v>16730</v>
      </c>
      <c r="E8" s="16" t="str">
        <f t="shared" si="0"/>
        <v>Greater</v>
      </c>
    </row>
    <row r="9" spans="1:5">
      <c r="A9" s="15">
        <v>44204</v>
      </c>
      <c r="B9" s="16">
        <v>1003132</v>
      </c>
      <c r="C9" s="16" t="s">
        <v>79</v>
      </c>
      <c r="D9" s="16">
        <v>18057</v>
      </c>
      <c r="E9" s="16" t="str">
        <f t="shared" si="0"/>
        <v>Greater</v>
      </c>
    </row>
    <row r="10" spans="1:5">
      <c r="A10" s="15">
        <v>44204</v>
      </c>
      <c r="B10" s="16">
        <v>1002090</v>
      </c>
      <c r="C10" s="16" t="s">
        <v>77</v>
      </c>
      <c r="D10" s="16">
        <v>16305</v>
      </c>
      <c r="E10" s="16" t="str">
        <f t="shared" si="0"/>
        <v>Greater</v>
      </c>
    </row>
    <row r="11" spans="1:5">
      <c r="A11" s="15">
        <v>44205</v>
      </c>
      <c r="B11" s="16">
        <v>1001304</v>
      </c>
      <c r="C11" s="16" t="s">
        <v>82</v>
      </c>
      <c r="D11" s="16">
        <v>17813</v>
      </c>
      <c r="E11" s="16" t="str">
        <f t="shared" si="0"/>
        <v>Greater</v>
      </c>
    </row>
    <row r="12" spans="1:5">
      <c r="A12" s="15">
        <v>44209</v>
      </c>
      <c r="B12" s="16">
        <v>1003090</v>
      </c>
      <c r="C12" s="16" t="s">
        <v>83</v>
      </c>
      <c r="D12" s="16">
        <v>16024</v>
      </c>
      <c r="E12" s="16" t="str">
        <f t="shared" si="0"/>
        <v>Greater</v>
      </c>
    </row>
    <row r="13" spans="1:5">
      <c r="A13" s="15">
        <v>44210</v>
      </c>
      <c r="B13" s="16">
        <v>1001481</v>
      </c>
      <c r="C13" s="16" t="s">
        <v>83</v>
      </c>
      <c r="D13" s="16">
        <v>20579</v>
      </c>
      <c r="E13" s="16" t="str">
        <f t="shared" si="0"/>
        <v>Greater</v>
      </c>
    </row>
    <row r="14" spans="1:5">
      <c r="A14" s="15">
        <v>44211</v>
      </c>
      <c r="B14" s="16">
        <v>1002821</v>
      </c>
      <c r="C14" s="16" t="s">
        <v>84</v>
      </c>
      <c r="D14" s="16">
        <v>14001</v>
      </c>
      <c r="E14" s="16" t="str">
        <f t="shared" si="0"/>
        <v>Less</v>
      </c>
    </row>
    <row r="15" spans="1:5">
      <c r="A15" s="15">
        <v>44212</v>
      </c>
      <c r="B15" s="16">
        <v>1001346</v>
      </c>
      <c r="C15" s="16" t="s">
        <v>77</v>
      </c>
      <c r="D15" s="16">
        <v>17637</v>
      </c>
      <c r="E15" s="16" t="str">
        <f t="shared" si="0"/>
        <v>Greater</v>
      </c>
    </row>
    <row r="16" spans="1:5">
      <c r="A16" s="15">
        <v>44214</v>
      </c>
      <c r="B16" s="16">
        <v>1002366</v>
      </c>
      <c r="C16" s="16" t="s">
        <v>82</v>
      </c>
      <c r="D16" s="16">
        <v>13759</v>
      </c>
      <c r="E16" s="16" t="str">
        <f t="shared" si="0"/>
        <v>Less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A31" sqref="A31"/>
    </sheetView>
  </sheetViews>
  <sheetFormatPr defaultRowHeight="15"/>
  <cols>
    <col min="1" max="1" width="9.7109375" bestFit="1" customWidth="1"/>
    <col min="2" max="2" width="13.85546875" bestFit="1" customWidth="1"/>
    <col min="3" max="3" width="41.85546875" bestFit="1" customWidth="1"/>
    <col min="8" max="8" width="9.7109375" bestFit="1" customWidth="1"/>
    <col min="9" max="9" width="11.5703125" bestFit="1" customWidth="1"/>
  </cols>
  <sheetData>
    <row r="2" spans="1:9">
      <c r="A2" s="17" t="s">
        <v>0</v>
      </c>
      <c r="B2" s="17" t="s">
        <v>73</v>
      </c>
      <c r="C2" s="17" t="s">
        <v>74</v>
      </c>
      <c r="D2" s="17" t="s">
        <v>75</v>
      </c>
    </row>
    <row r="3" spans="1:9">
      <c r="A3" s="18">
        <v>44219</v>
      </c>
      <c r="B3">
        <v>1002005</v>
      </c>
      <c r="C3" t="s">
        <v>83</v>
      </c>
      <c r="D3">
        <v>10592</v>
      </c>
    </row>
    <row r="4" spans="1:9">
      <c r="A4" s="18">
        <v>44219</v>
      </c>
      <c r="B4">
        <v>1002244</v>
      </c>
      <c r="C4" t="s">
        <v>82</v>
      </c>
      <c r="D4">
        <v>10899</v>
      </c>
      <c r="G4" s="19" t="s">
        <v>79</v>
      </c>
      <c r="H4" s="20"/>
      <c r="I4" s="27"/>
    </row>
    <row r="5" spans="1:9">
      <c r="A5" s="18">
        <v>44224</v>
      </c>
      <c r="B5">
        <v>1003145</v>
      </c>
      <c r="C5" t="s">
        <v>81</v>
      </c>
      <c r="D5">
        <v>10965</v>
      </c>
      <c r="G5" s="21" t="s">
        <v>85</v>
      </c>
      <c r="H5" s="22">
        <v>44211</v>
      </c>
      <c r="I5" s="27">
        <f>SUMIFS(D3:D26,C3:C26,"Employee Related Expenses",A3:A26,"&gt;"&amp;H5)</f>
        <v>82471</v>
      </c>
    </row>
    <row r="6" spans="1:9">
      <c r="A6" s="18">
        <v>44197</v>
      </c>
      <c r="B6">
        <v>1002666</v>
      </c>
      <c r="C6" t="s">
        <v>77</v>
      </c>
      <c r="D6">
        <v>11635</v>
      </c>
    </row>
    <row r="7" spans="1:9">
      <c r="A7" s="18">
        <v>44219</v>
      </c>
      <c r="B7">
        <v>1002014</v>
      </c>
      <c r="C7" t="s">
        <v>77</v>
      </c>
      <c r="D7">
        <v>11796</v>
      </c>
      <c r="G7" s="23"/>
      <c r="H7" s="23"/>
      <c r="I7" s="23"/>
    </row>
    <row r="8" spans="1:9">
      <c r="A8" s="18">
        <v>44214</v>
      </c>
      <c r="B8">
        <v>1002366</v>
      </c>
      <c r="C8" t="s">
        <v>82</v>
      </c>
      <c r="D8">
        <v>13759</v>
      </c>
      <c r="G8" s="24"/>
      <c r="H8" s="25"/>
      <c r="I8" s="25"/>
    </row>
    <row r="9" spans="1:9">
      <c r="A9" s="18">
        <v>44211</v>
      </c>
      <c r="B9">
        <v>1002821</v>
      </c>
      <c r="C9" t="s">
        <v>84</v>
      </c>
      <c r="D9">
        <v>14001</v>
      </c>
      <c r="G9" s="23">
        <f>SUM(D3,D11,D12,D17,D20,D24,D26)</f>
        <v>119074</v>
      </c>
      <c r="H9" s="23"/>
      <c r="I9" s="28">
        <f>AVERAGEIF(A3:A26, "&lt;"&amp;H5,D3:D26)</f>
        <v>17635.25</v>
      </c>
    </row>
    <row r="10" spans="1:9">
      <c r="A10" s="18">
        <v>44223</v>
      </c>
      <c r="B10">
        <v>1002810</v>
      </c>
      <c r="C10" t="s">
        <v>77</v>
      </c>
      <c r="D10">
        <v>14090</v>
      </c>
      <c r="G10" s="23"/>
      <c r="H10" s="23"/>
      <c r="I10" s="28"/>
    </row>
    <row r="11" spans="1:9">
      <c r="A11" s="18">
        <v>44225</v>
      </c>
      <c r="B11">
        <v>1001292</v>
      </c>
      <c r="C11" t="s">
        <v>83</v>
      </c>
      <c r="D11">
        <v>14703</v>
      </c>
      <c r="G11" s="23"/>
      <c r="H11" s="23"/>
      <c r="I11" s="29"/>
    </row>
    <row r="12" spans="1:9">
      <c r="A12" s="18">
        <v>44209</v>
      </c>
      <c r="B12">
        <v>1003090</v>
      </c>
      <c r="C12" t="s">
        <v>83</v>
      </c>
      <c r="D12">
        <v>16024</v>
      </c>
      <c r="G12" s="26"/>
      <c r="H12" s="23"/>
      <c r="I12" s="30"/>
    </row>
    <row r="13" spans="1:9">
      <c r="A13" s="18">
        <v>44204</v>
      </c>
      <c r="B13">
        <v>1002090</v>
      </c>
      <c r="C13" t="s">
        <v>77</v>
      </c>
      <c r="D13">
        <v>16305</v>
      </c>
      <c r="G13" s="23"/>
      <c r="H13" s="23"/>
      <c r="I13" s="23"/>
    </row>
    <row r="14" spans="1:9">
      <c r="A14" s="18">
        <v>44201</v>
      </c>
      <c r="B14">
        <v>1001555</v>
      </c>
      <c r="C14" t="s">
        <v>79</v>
      </c>
      <c r="D14">
        <v>16730</v>
      </c>
      <c r="G14" s="23"/>
      <c r="H14" s="23"/>
      <c r="I14" s="23"/>
    </row>
    <row r="15" spans="1:9">
      <c r="A15" s="18">
        <v>44212</v>
      </c>
      <c r="B15">
        <v>1001346</v>
      </c>
      <c r="C15" t="s">
        <v>77</v>
      </c>
      <c r="D15">
        <v>17637</v>
      </c>
      <c r="G15" s="23"/>
      <c r="H15" s="23"/>
      <c r="I15" s="23"/>
    </row>
    <row r="16" spans="1:9">
      <c r="A16" s="18">
        <v>44197</v>
      </c>
      <c r="B16">
        <v>1002654</v>
      </c>
      <c r="C16" t="s">
        <v>78</v>
      </c>
      <c r="D16">
        <v>17704</v>
      </c>
      <c r="G16" s="23"/>
      <c r="H16" s="23"/>
      <c r="I16" s="23"/>
    </row>
    <row r="17" spans="1:9">
      <c r="A17" s="18">
        <v>44218</v>
      </c>
      <c r="B17">
        <v>1002284</v>
      </c>
      <c r="C17" t="s">
        <v>83</v>
      </c>
      <c r="D17">
        <v>17732</v>
      </c>
      <c r="G17" s="23"/>
      <c r="H17" s="23"/>
      <c r="I17" s="23"/>
    </row>
    <row r="18" spans="1:9">
      <c r="A18" s="18">
        <v>44205</v>
      </c>
      <c r="B18">
        <v>1001304</v>
      </c>
      <c r="C18" t="s">
        <v>82</v>
      </c>
      <c r="D18">
        <v>17813</v>
      </c>
    </row>
    <row r="19" spans="1:9">
      <c r="A19" s="18">
        <v>44197</v>
      </c>
      <c r="B19">
        <v>1002734</v>
      </c>
      <c r="C19" t="s">
        <v>77</v>
      </c>
      <c r="D19">
        <v>17883</v>
      </c>
    </row>
    <row r="20" spans="1:9">
      <c r="A20" s="18">
        <v>44215</v>
      </c>
      <c r="B20">
        <v>1003037</v>
      </c>
      <c r="C20" t="s">
        <v>83</v>
      </c>
      <c r="D20">
        <v>17959</v>
      </c>
    </row>
    <row r="21" spans="1:9">
      <c r="A21" s="18">
        <v>44204</v>
      </c>
      <c r="B21">
        <v>1003132</v>
      </c>
      <c r="C21" t="s">
        <v>79</v>
      </c>
      <c r="D21">
        <v>18057</v>
      </c>
    </row>
    <row r="22" spans="1:9">
      <c r="A22" s="18">
        <v>44201</v>
      </c>
      <c r="B22">
        <v>1001288</v>
      </c>
      <c r="C22" t="s">
        <v>81</v>
      </c>
      <c r="D22">
        <v>18667</v>
      </c>
    </row>
    <row r="23" spans="1:9">
      <c r="A23" s="18">
        <v>44197</v>
      </c>
      <c r="B23">
        <v>1002080</v>
      </c>
      <c r="C23" t="s">
        <v>79</v>
      </c>
      <c r="D23">
        <v>19562</v>
      </c>
    </row>
    <row r="24" spans="1:9">
      <c r="A24" s="18">
        <v>44210</v>
      </c>
      <c r="B24">
        <v>1001481</v>
      </c>
      <c r="C24" t="s">
        <v>83</v>
      </c>
      <c r="D24">
        <v>20579</v>
      </c>
    </row>
    <row r="25" spans="1:9">
      <c r="A25" s="18">
        <v>44199</v>
      </c>
      <c r="B25">
        <v>1001347</v>
      </c>
      <c r="C25" t="s">
        <v>80</v>
      </c>
      <c r="D25">
        <v>20664</v>
      </c>
    </row>
    <row r="26" spans="1:9">
      <c r="A26" s="18">
        <v>44214</v>
      </c>
      <c r="B26">
        <v>1001760</v>
      </c>
      <c r="C26" t="s">
        <v>83</v>
      </c>
      <c r="D26">
        <v>21485</v>
      </c>
    </row>
  </sheetData>
  <conditionalFormatting sqref="C2:C26">
    <cfRule type="containsText" dxfId="5" priority="1" operator="containsText" text="Employee Related Expenses">
      <formula>NOT(ISERROR(SEARCH("Employee Related Expenses",C2)))</formula>
    </cfRule>
    <cfRule type="cellIs" dxfId="4" priority="2" operator="equal">
      <formula>"""Employee Related Expenses"""</formula>
    </cfRule>
  </conditionalFormatting>
  <conditionalFormatting sqref="A2:A28">
    <cfRule type="cellIs" priority="4" operator="greaterThanOrEqual">
      <formula>$H$10</formula>
    </cfRule>
  </conditionalFormatting>
  <conditionalFormatting sqref="A3:A26">
    <cfRule type="cellIs" dxfId="3" priority="3" operator="greaterThan">
      <formula>44211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0"/>
  <sheetViews>
    <sheetView workbookViewId="0">
      <selection activeCell="B2" sqref="B2"/>
    </sheetView>
  </sheetViews>
  <sheetFormatPr defaultRowHeight="15"/>
  <cols>
    <col min="3" max="3" width="12" bestFit="1" customWidth="1"/>
    <col min="5" max="5" width="10" bestFit="1" customWidth="1"/>
    <col min="6" max="6" width="12" bestFit="1" customWidth="1"/>
  </cols>
  <sheetData>
    <row r="8" spans="2:6" ht="15.75" thickBot="1"/>
    <row r="9" spans="2:6" ht="15.75" thickBot="1">
      <c r="D9" s="31" t="s">
        <v>86</v>
      </c>
      <c r="E9" s="32"/>
    </row>
    <row r="10" spans="2:6" ht="15.75" thickBot="1">
      <c r="B10" s="33" t="s">
        <v>87</v>
      </c>
      <c r="C10" s="34" t="s">
        <v>88</v>
      </c>
      <c r="D10" s="35" t="s">
        <v>89</v>
      </c>
      <c r="E10" s="36" t="s">
        <v>90</v>
      </c>
      <c r="F10" t="s">
        <v>91</v>
      </c>
    </row>
    <row r="11" spans="2:6" ht="16.5" thickTop="1" thickBot="1">
      <c r="B11" s="37" t="s">
        <v>92</v>
      </c>
      <c r="C11" s="38">
        <v>16</v>
      </c>
      <c r="D11" s="39">
        <v>245</v>
      </c>
      <c r="E11" s="40">
        <f>D11*C11</f>
        <v>3920</v>
      </c>
      <c r="F11" s="41"/>
    </row>
    <row r="12" spans="2:6" ht="16.5" thickTop="1" thickBot="1">
      <c r="B12" s="37" t="s">
        <v>93</v>
      </c>
      <c r="C12" s="38">
        <v>32</v>
      </c>
      <c r="D12" s="39">
        <v>202</v>
      </c>
      <c r="E12" s="40">
        <f t="shared" ref="E12:E17" si="0">D12*C12</f>
        <v>6464</v>
      </c>
      <c r="F12" s="41"/>
    </row>
    <row r="13" spans="2:6" ht="16.5" thickTop="1" thickBot="1">
      <c r="B13" s="37" t="s">
        <v>94</v>
      </c>
      <c r="C13" s="38">
        <v>80</v>
      </c>
      <c r="D13" s="39">
        <v>195</v>
      </c>
      <c r="E13" s="40">
        <f t="shared" si="0"/>
        <v>15600</v>
      </c>
      <c r="F13" s="41"/>
    </row>
    <row r="14" spans="2:6" ht="16.5" thickTop="1" thickBot="1">
      <c r="B14" s="37" t="s">
        <v>95</v>
      </c>
      <c r="C14" s="38">
        <v>16</v>
      </c>
      <c r="D14" s="39">
        <v>126</v>
      </c>
      <c r="E14" s="40">
        <f t="shared" si="0"/>
        <v>2016</v>
      </c>
      <c r="F14" s="41"/>
    </row>
    <row r="15" spans="2:6" ht="16.5" thickTop="1" thickBot="1">
      <c r="B15" s="37" t="s">
        <v>96</v>
      </c>
      <c r="C15" s="38">
        <v>48</v>
      </c>
      <c r="D15" s="39">
        <v>89</v>
      </c>
      <c r="E15" s="40">
        <f t="shared" si="0"/>
        <v>4272</v>
      </c>
      <c r="F15" s="41"/>
    </row>
    <row r="16" spans="2:6" ht="16.5" thickTop="1" thickBot="1">
      <c r="B16" s="37" t="s">
        <v>97</v>
      </c>
      <c r="C16" s="38">
        <v>48</v>
      </c>
      <c r="D16" s="39">
        <v>49</v>
      </c>
      <c r="E16" s="40">
        <f t="shared" si="0"/>
        <v>2352</v>
      </c>
      <c r="F16" s="41"/>
    </row>
    <row r="17" spans="2:7" ht="16.5" thickTop="1" thickBot="1">
      <c r="B17" s="37" t="s">
        <v>98</v>
      </c>
      <c r="C17" s="38">
        <v>32</v>
      </c>
      <c r="D17" s="39">
        <v>49</v>
      </c>
      <c r="E17" s="40">
        <f t="shared" si="0"/>
        <v>1568</v>
      </c>
      <c r="F17" s="41"/>
    </row>
    <row r="18" spans="2:7" ht="15.75" thickBot="1">
      <c r="B18" s="42"/>
      <c r="C18" s="43"/>
      <c r="D18" s="44">
        <f>SUM(D11:D17)</f>
        <v>955</v>
      </c>
      <c r="E18" s="45">
        <f>SUM(E11:E17)</f>
        <v>36192</v>
      </c>
      <c r="F18" s="46"/>
      <c r="G18" s="46"/>
    </row>
    <row r="19" spans="2:7">
      <c r="B19" s="47"/>
      <c r="C19" s="47"/>
      <c r="D19" s="48"/>
      <c r="E19" s="48"/>
      <c r="F19" s="46"/>
      <c r="G19" s="46"/>
    </row>
    <row r="20" spans="2:7">
      <c r="B20" s="47"/>
      <c r="C20" s="49" t="s">
        <v>99</v>
      </c>
      <c r="D20" s="50">
        <f>E18</f>
        <v>36192</v>
      </c>
      <c r="E20" s="48"/>
      <c r="F20" s="46"/>
      <c r="G20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13" sqref="B13"/>
    </sheetView>
  </sheetViews>
  <sheetFormatPr defaultRowHeight="15"/>
  <cols>
    <col min="1" max="1" width="35.42578125" bestFit="1" customWidth="1"/>
    <col min="2" max="3" width="15.7109375" bestFit="1" customWidth="1"/>
    <col min="4" max="4" width="9.5703125" bestFit="1" customWidth="1"/>
  </cols>
  <sheetData>
    <row r="1" spans="1:5">
      <c r="D1" s="23"/>
    </row>
    <row r="2" spans="1:5">
      <c r="D2" s="23"/>
    </row>
    <row r="3" spans="1:5">
      <c r="A3" s="51"/>
      <c r="B3" s="52">
        <v>45261</v>
      </c>
      <c r="C3" s="52">
        <v>45261</v>
      </c>
      <c r="D3" s="53" t="s">
        <v>100</v>
      </c>
    </row>
    <row r="4" spans="1:5">
      <c r="A4" s="105" t="s">
        <v>101</v>
      </c>
      <c r="B4" s="54" t="s">
        <v>102</v>
      </c>
      <c r="C4" s="54" t="s">
        <v>103</v>
      </c>
      <c r="D4" s="55"/>
    </row>
    <row r="5" spans="1:5">
      <c r="A5" s="56" t="s">
        <v>104</v>
      </c>
      <c r="B5" s="57">
        <v>13700829950</v>
      </c>
      <c r="C5" s="58">
        <v>14049768711</v>
      </c>
      <c r="D5" s="59">
        <f>(B5-C5)/C5</f>
        <v>-2.4835907848561593E-2</v>
      </c>
      <c r="E5" s="60">
        <f>IFERROR((C5-B5)/B5,0)</f>
        <v>2.5468439669233324E-2</v>
      </c>
    </row>
    <row r="6" spans="1:5">
      <c r="A6" s="56" t="s">
        <v>105</v>
      </c>
      <c r="B6" s="57">
        <v>-2373899857</v>
      </c>
      <c r="C6" s="58">
        <v>-1528832977</v>
      </c>
      <c r="D6" s="59">
        <f>(C6-B6)/B6</f>
        <v>-0.3559825312378373</v>
      </c>
      <c r="E6" s="60">
        <f t="shared" ref="E6:E36" si="0">IFERROR((C6-B6)/B6,0)</f>
        <v>-0.3559825312378373</v>
      </c>
    </row>
    <row r="7" spans="1:5">
      <c r="A7" s="61" t="s">
        <v>106</v>
      </c>
      <c r="B7" s="62">
        <v>11326930093</v>
      </c>
      <c r="C7" s="63">
        <v>12520935734</v>
      </c>
      <c r="D7" s="59"/>
      <c r="E7" s="60">
        <f t="shared" si="0"/>
        <v>0.10541299638971825</v>
      </c>
    </row>
    <row r="8" spans="1:5">
      <c r="A8" s="56"/>
      <c r="B8" s="57"/>
      <c r="C8" s="58"/>
      <c r="D8" s="59"/>
      <c r="E8" s="60">
        <f t="shared" si="0"/>
        <v>0</v>
      </c>
    </row>
    <row r="9" spans="1:5">
      <c r="A9" s="56" t="s">
        <v>107</v>
      </c>
      <c r="B9" s="57">
        <v>0</v>
      </c>
      <c r="C9" s="58">
        <v>0</v>
      </c>
      <c r="D9" s="59">
        <f>(C9-B9)</f>
        <v>0</v>
      </c>
      <c r="E9" s="60">
        <f t="shared" si="0"/>
        <v>0</v>
      </c>
    </row>
    <row r="10" spans="1:5">
      <c r="A10" s="56" t="s">
        <v>108</v>
      </c>
      <c r="B10" s="57">
        <v>0</v>
      </c>
      <c r="C10" s="58">
        <v>0</v>
      </c>
      <c r="D10" s="59">
        <f>(C10-B10)</f>
        <v>0</v>
      </c>
      <c r="E10" s="60">
        <f t="shared" si="0"/>
        <v>0</v>
      </c>
    </row>
    <row r="11" spans="1:5">
      <c r="A11" s="61" t="s">
        <v>109</v>
      </c>
      <c r="B11" s="62">
        <v>0</v>
      </c>
      <c r="C11" s="63">
        <v>0</v>
      </c>
      <c r="D11" s="59">
        <f>(C11-B11)</f>
        <v>0</v>
      </c>
      <c r="E11" s="60">
        <f t="shared" si="0"/>
        <v>0</v>
      </c>
    </row>
    <row r="12" spans="1:5">
      <c r="A12" s="56"/>
      <c r="B12" s="57"/>
      <c r="C12" s="58"/>
      <c r="D12" s="59"/>
      <c r="E12" s="60"/>
    </row>
    <row r="13" spans="1:5">
      <c r="A13" s="56" t="s">
        <v>110</v>
      </c>
      <c r="B13" s="57">
        <v>2089453588</v>
      </c>
      <c r="C13" s="58">
        <v>2767118175</v>
      </c>
      <c r="D13" s="59">
        <f>(B13-C13)/C13</f>
        <v>-0.24489904085863626</v>
      </c>
      <c r="E13" s="60">
        <f t="shared" si="0"/>
        <v>0.32432622140635936</v>
      </c>
    </row>
    <row r="14" spans="1:5">
      <c r="A14" s="56" t="s">
        <v>111</v>
      </c>
      <c r="B14" s="57">
        <v>0</v>
      </c>
      <c r="C14" s="58">
        <v>0</v>
      </c>
      <c r="D14" s="59">
        <f>(C14-B14)</f>
        <v>0</v>
      </c>
      <c r="E14" s="60">
        <f t="shared" si="0"/>
        <v>0</v>
      </c>
    </row>
    <row r="15" spans="1:5">
      <c r="A15" s="56" t="s">
        <v>112</v>
      </c>
      <c r="B15" s="57">
        <v>0</v>
      </c>
      <c r="C15" s="58">
        <v>0</v>
      </c>
      <c r="D15" s="59">
        <f>(C15-B15)</f>
        <v>0</v>
      </c>
      <c r="E15" s="60">
        <f t="shared" si="0"/>
        <v>0</v>
      </c>
    </row>
    <row r="16" spans="1:5">
      <c r="A16" s="56"/>
      <c r="B16" s="57"/>
      <c r="C16" s="58"/>
      <c r="D16" s="59"/>
      <c r="E16" s="60"/>
    </row>
    <row r="17" spans="1:5">
      <c r="A17" s="61" t="s">
        <v>113</v>
      </c>
      <c r="B17" s="62">
        <v>13416383681</v>
      </c>
      <c r="C17" s="63">
        <v>15288053909</v>
      </c>
      <c r="D17" s="59">
        <f>(B17-C17)/C17</f>
        <v>-0.12242697724254865</v>
      </c>
      <c r="E17" s="60">
        <f t="shared" si="0"/>
        <v>0.13950631351208448</v>
      </c>
    </row>
    <row r="18" spans="1:5">
      <c r="A18" s="56"/>
      <c r="B18" s="57"/>
      <c r="C18" s="58"/>
      <c r="D18" s="59"/>
      <c r="E18" s="60"/>
    </row>
    <row r="19" spans="1:5">
      <c r="A19" s="56" t="s">
        <v>114</v>
      </c>
      <c r="B19" s="57">
        <v>0</v>
      </c>
      <c r="C19" s="58">
        <v>0</v>
      </c>
      <c r="D19" s="59">
        <f>(C19-B19)</f>
        <v>0</v>
      </c>
      <c r="E19" s="60">
        <f t="shared" si="0"/>
        <v>0</v>
      </c>
    </row>
    <row r="20" spans="1:5">
      <c r="A20" s="56"/>
      <c r="B20" s="57"/>
      <c r="C20" s="58"/>
      <c r="D20" s="59"/>
      <c r="E20" s="60"/>
    </row>
    <row r="21" spans="1:5">
      <c r="A21" s="56" t="s">
        <v>115</v>
      </c>
      <c r="B21" s="57">
        <v>-116539153.09090909</v>
      </c>
      <c r="C21" s="58">
        <v>-246121200</v>
      </c>
      <c r="D21" s="59">
        <f>(C21-B21)/B21</f>
        <v>1.1119185567446797</v>
      </c>
      <c r="E21" s="60">
        <f t="shared" si="0"/>
        <v>1.1119185567446797</v>
      </c>
    </row>
    <row r="22" spans="1:5">
      <c r="A22" s="56" t="s">
        <v>116</v>
      </c>
      <c r="B22" s="57">
        <v>-103070886.54545453</v>
      </c>
      <c r="C22" s="58">
        <v>-427020000</v>
      </c>
      <c r="D22" s="59">
        <f>(C22-B22)/B22</f>
        <v>3.1429739697803325</v>
      </c>
      <c r="E22" s="60">
        <f t="shared" si="0"/>
        <v>3.1429739697803325</v>
      </c>
    </row>
    <row r="23" spans="1:5">
      <c r="A23" s="56" t="s">
        <v>117</v>
      </c>
      <c r="B23" s="57">
        <v>-2983032.2424242422</v>
      </c>
      <c r="C23" s="58">
        <v>-900000</v>
      </c>
      <c r="D23" s="59">
        <f>(C23-B23)/B23</f>
        <v>-0.69829357282823379</v>
      </c>
      <c r="E23" s="60">
        <f t="shared" si="0"/>
        <v>-0.69829357282823379</v>
      </c>
    </row>
    <row r="24" spans="1:5">
      <c r="A24" s="56" t="s">
        <v>118</v>
      </c>
      <c r="B24" s="57">
        <v>-7354800</v>
      </c>
      <c r="C24" s="58">
        <v>-14880000</v>
      </c>
      <c r="D24" s="59">
        <f>(C24-B24)/B24</f>
        <v>1.0231685429923316</v>
      </c>
      <c r="E24" s="60">
        <f t="shared" si="0"/>
        <v>1.0231685429923316</v>
      </c>
    </row>
    <row r="25" spans="1:5">
      <c r="A25" s="61" t="s">
        <v>119</v>
      </c>
      <c r="B25" s="62">
        <v>-229947871.87878788</v>
      </c>
      <c r="C25" s="63">
        <v>-688921200</v>
      </c>
      <c r="D25" s="59">
        <f>(C25-B25)/B25</f>
        <v>1.9959885880707351</v>
      </c>
      <c r="E25" s="60">
        <f t="shared" si="0"/>
        <v>1.9959885880707351</v>
      </c>
    </row>
    <row r="26" spans="1:5">
      <c r="A26" s="64"/>
      <c r="B26" s="65"/>
      <c r="C26" s="66"/>
      <c r="D26" s="59"/>
      <c r="E26" s="60"/>
    </row>
    <row r="27" spans="1:5" ht="15.75" thickBot="1">
      <c r="A27" s="67" t="s">
        <v>120</v>
      </c>
      <c r="B27" s="68">
        <v>13186435809.121212</v>
      </c>
      <c r="C27" s="69">
        <v>14599132709</v>
      </c>
      <c r="D27" s="59">
        <f>(C27-B27)/C27</f>
        <v>9.6765809862656815E-2</v>
      </c>
      <c r="E27" s="60">
        <f t="shared" si="0"/>
        <v>0.10713258080713585</v>
      </c>
    </row>
    <row r="28" spans="1:5" ht="15.75" thickTop="1">
      <c r="A28" s="70"/>
      <c r="B28" s="71"/>
      <c r="C28" s="72"/>
      <c r="D28" s="59"/>
      <c r="E28" s="60"/>
    </row>
    <row r="29" spans="1:5">
      <c r="A29" s="56"/>
      <c r="B29" s="57"/>
      <c r="C29" s="58"/>
      <c r="D29" s="59"/>
      <c r="E29" s="60">
        <f t="shared" si="0"/>
        <v>0</v>
      </c>
    </row>
    <row r="30" spans="1:5">
      <c r="A30" s="56"/>
      <c r="B30" s="57"/>
      <c r="C30" s="58"/>
      <c r="D30" s="59"/>
      <c r="E30" s="60">
        <f t="shared" si="0"/>
        <v>0</v>
      </c>
    </row>
    <row r="31" spans="1:5">
      <c r="A31" s="61" t="s">
        <v>121</v>
      </c>
      <c r="B31" s="57"/>
      <c r="C31" s="58"/>
      <c r="D31" s="59"/>
      <c r="E31" s="60">
        <f t="shared" si="0"/>
        <v>0</v>
      </c>
    </row>
    <row r="32" spans="1:5">
      <c r="A32" s="56" t="s">
        <v>122</v>
      </c>
      <c r="B32" s="57">
        <v>2800000000</v>
      </c>
      <c r="C32" s="58">
        <v>2909995061</v>
      </c>
      <c r="D32" s="59">
        <f>(B32-C32)/C32</f>
        <v>-3.7799054188841455E-2</v>
      </c>
      <c r="E32" s="60">
        <f t="shared" si="0"/>
        <v>3.9283950357142855E-2</v>
      </c>
    </row>
    <row r="33" spans="1:5">
      <c r="A33" s="56" t="s">
        <v>123</v>
      </c>
      <c r="B33" s="57">
        <v>146302135788</v>
      </c>
      <c r="C33" s="58">
        <v>167631708652</v>
      </c>
      <c r="D33" s="59">
        <f>(B33-C33)/C33</f>
        <v>-0.12724068158417307</v>
      </c>
      <c r="E33" s="60">
        <f t="shared" si="0"/>
        <v>0.14579126100324158</v>
      </c>
    </row>
    <row r="34" spans="1:5">
      <c r="A34" s="56" t="s">
        <v>124</v>
      </c>
      <c r="B34" s="57">
        <v>20005161795</v>
      </c>
      <c r="C34" s="58">
        <v>0</v>
      </c>
      <c r="D34" s="59">
        <f>C34</f>
        <v>0</v>
      </c>
      <c r="E34" s="60">
        <f t="shared" si="0"/>
        <v>-1</v>
      </c>
    </row>
    <row r="35" spans="1:5">
      <c r="A35" s="56"/>
      <c r="B35" s="57"/>
      <c r="C35" s="58"/>
      <c r="D35" s="73"/>
      <c r="E35" s="60">
        <f t="shared" si="0"/>
        <v>0</v>
      </c>
    </row>
    <row r="36" spans="1:5">
      <c r="A36" s="74"/>
      <c r="B36" s="75"/>
      <c r="C36" s="76"/>
      <c r="D36" s="77"/>
      <c r="E36" s="60">
        <f t="shared" si="0"/>
        <v>0</v>
      </c>
    </row>
    <row r="37" spans="1:5">
      <c r="D37" s="23"/>
      <c r="E37" s="60"/>
    </row>
    <row r="38" spans="1:5">
      <c r="D38" s="23"/>
      <c r="E38" s="60"/>
    </row>
    <row r="39" spans="1:5">
      <c r="D39" s="23"/>
      <c r="E39" s="60"/>
    </row>
    <row r="40" spans="1:5">
      <c r="D40" s="23"/>
      <c r="E40" s="60"/>
    </row>
    <row r="41" spans="1:5">
      <c r="D41" s="23"/>
      <c r="E41" s="60"/>
    </row>
    <row r="42" spans="1:5">
      <c r="D42" s="23"/>
      <c r="E42" s="60"/>
    </row>
    <row r="43" spans="1:5">
      <c r="D43" s="23"/>
      <c r="E43" s="60"/>
    </row>
    <row r="44" spans="1:5">
      <c r="D44" s="23"/>
      <c r="E44" s="60"/>
    </row>
    <row r="45" spans="1:5">
      <c r="D45" s="23"/>
      <c r="E45" s="60"/>
    </row>
    <row r="46" spans="1:5">
      <c r="D46" s="23"/>
      <c r="E46" s="60"/>
    </row>
    <row r="47" spans="1:5">
      <c r="D47" s="23"/>
      <c r="E47" s="60"/>
    </row>
    <row r="48" spans="1:5">
      <c r="D48" s="23"/>
      <c r="E48" s="60"/>
    </row>
    <row r="49" spans="4:5">
      <c r="D49" s="23"/>
      <c r="E49" s="60"/>
    </row>
    <row r="50" spans="4:5">
      <c r="D50" s="23"/>
      <c r="E50" s="60"/>
    </row>
    <row r="51" spans="4:5">
      <c r="D51" s="23"/>
      <c r="E51" s="60"/>
    </row>
  </sheetData>
  <mergeCells count="1">
    <mergeCell ref="D3:D4"/>
  </mergeCells>
  <conditionalFormatting sqref="D5:D33">
    <cfRule type="iconSet" priority="9">
      <iconSet>
        <cfvo type="percent" val="0"/>
        <cfvo type="percent" val="33"/>
        <cfvo type="percent" val="67"/>
      </iconSet>
    </cfRule>
  </conditionalFormatting>
  <conditionalFormatting sqref="D5:D6">
    <cfRule type="iconSet" priority="4">
      <iconSet>
        <cfvo type="percent" val="0"/>
        <cfvo type="percent" val="33"/>
        <cfvo type="percent" val="67"/>
      </iconSet>
    </cfRule>
  </conditionalFormatting>
  <conditionalFormatting sqref="D9:D11">
    <cfRule type="iconSet" priority="3">
      <iconSet>
        <cfvo type="percent" val="0"/>
        <cfvo type="percent" val="33"/>
        <cfvo type="percent" val="67"/>
      </iconSet>
    </cfRule>
  </conditionalFormatting>
  <conditionalFormatting sqref="D13:D15">
    <cfRule type="iconSet" priority="2">
      <iconSet>
        <cfvo type="percent" val="0"/>
        <cfvo type="percent" val="33"/>
        <cfvo type="percent" val="67"/>
      </iconSet>
    </cfRule>
  </conditionalFormatting>
  <conditionalFormatting sqref="D17:D19">
    <cfRule type="iconSet" priority="8">
      <iconSet>
        <cfvo type="percent" val="0"/>
        <cfvo type="percent" val="33"/>
        <cfvo type="percent" val="67"/>
      </iconSet>
    </cfRule>
  </conditionalFormatting>
  <conditionalFormatting sqref="D32:D34">
    <cfRule type="iconSet" priority="5">
      <iconSet>
        <cfvo type="percent" val="0"/>
        <cfvo type="percent" val="33"/>
        <cfvo type="percent" val="67"/>
      </iconSet>
    </cfRule>
  </conditionalFormatting>
  <conditionalFormatting sqref="D32">
    <cfRule type="iconSet" priority="7">
      <iconSet>
        <cfvo type="percent" val="0"/>
        <cfvo type="percent" val="33"/>
        <cfvo type="percent" val="67"/>
      </iconSet>
    </cfRule>
  </conditionalFormatting>
  <conditionalFormatting sqref="D31:D34">
    <cfRule type="iconSet" priority="6">
      <iconSet>
        <cfvo type="percent" val="0"/>
        <cfvo type="percent" val="33"/>
        <cfvo type="percent" val="67"/>
      </iconSet>
    </cfRule>
  </conditionalFormatting>
  <conditionalFormatting sqref="D5:D1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36"/>
  <sheetViews>
    <sheetView topLeftCell="I1" workbookViewId="0">
      <selection activeCell="K9" sqref="K9"/>
    </sheetView>
  </sheetViews>
  <sheetFormatPr defaultRowHeight="15"/>
  <cols>
    <col min="1" max="1" width="9.5703125" bestFit="1" customWidth="1"/>
    <col min="2" max="2" width="41.85546875" bestFit="1" customWidth="1"/>
    <col min="3" max="3" width="12.7109375" customWidth="1"/>
    <col min="8" max="8" width="42.42578125" bestFit="1" customWidth="1"/>
  </cols>
  <sheetData>
    <row r="7" spans="1:8">
      <c r="A7" s="17" t="s">
        <v>125</v>
      </c>
      <c r="B7" s="78" t="s">
        <v>126</v>
      </c>
      <c r="C7" s="17" t="s">
        <v>75</v>
      </c>
      <c r="G7" s="79" t="s">
        <v>127</v>
      </c>
      <c r="H7" s="80"/>
    </row>
    <row r="8" spans="1:8">
      <c r="A8" t="s">
        <v>128</v>
      </c>
      <c r="B8" t="str">
        <f>VLOOKUP(A8,$G$9:$H$20,2,0)</f>
        <v>Cost Of Goods Sold</v>
      </c>
      <c r="C8">
        <v>17813</v>
      </c>
      <c r="G8" s="81" t="s">
        <v>129</v>
      </c>
      <c r="H8" s="81" t="s">
        <v>130</v>
      </c>
    </row>
    <row r="9" spans="1:8">
      <c r="A9" t="s">
        <v>128</v>
      </c>
      <c r="B9" t="str">
        <f t="shared" ref="B9:B36" si="0">VLOOKUP(A9,$G$9:$H$20,2,0)</f>
        <v>Cost Of Goods Sold</v>
      </c>
      <c r="C9">
        <v>13759</v>
      </c>
      <c r="G9" t="s">
        <v>128</v>
      </c>
      <c r="H9" t="s">
        <v>82</v>
      </c>
    </row>
    <row r="10" spans="1:8">
      <c r="A10" t="s">
        <v>128</v>
      </c>
      <c r="B10" t="str">
        <f t="shared" si="0"/>
        <v>Cost Of Goods Sold</v>
      </c>
      <c r="C10">
        <v>10899</v>
      </c>
      <c r="G10" t="s">
        <v>131</v>
      </c>
      <c r="H10" t="s">
        <v>132</v>
      </c>
    </row>
    <row r="11" spans="1:8">
      <c r="A11" t="s">
        <v>133</v>
      </c>
      <c r="B11" t="str">
        <f t="shared" si="0"/>
        <v>Merchandise, Material, Supplies And Utilities</v>
      </c>
      <c r="C11">
        <v>17883</v>
      </c>
      <c r="G11" t="s">
        <v>133</v>
      </c>
      <c r="H11" t="s">
        <v>77</v>
      </c>
    </row>
    <row r="12" spans="1:8">
      <c r="A12" t="s">
        <v>134</v>
      </c>
      <c r="B12" t="str">
        <f t="shared" si="0"/>
        <v>Employee Related Expenses</v>
      </c>
      <c r="C12">
        <v>16024</v>
      </c>
      <c r="G12" t="s">
        <v>134</v>
      </c>
      <c r="H12" t="s">
        <v>83</v>
      </c>
    </row>
    <row r="13" spans="1:8">
      <c r="A13" t="s">
        <v>133</v>
      </c>
      <c r="B13" t="str">
        <f t="shared" si="0"/>
        <v>Merchandise, Material, Supplies And Utilities</v>
      </c>
      <c r="C13">
        <v>11635</v>
      </c>
      <c r="G13" t="s">
        <v>135</v>
      </c>
      <c r="H13" t="s">
        <v>79</v>
      </c>
    </row>
    <row r="14" spans="1:8">
      <c r="A14" t="s">
        <v>134</v>
      </c>
      <c r="B14" t="str">
        <f t="shared" si="0"/>
        <v>Employee Related Expenses</v>
      </c>
      <c r="C14">
        <v>20579</v>
      </c>
      <c r="G14" t="s">
        <v>136</v>
      </c>
      <c r="H14" t="s">
        <v>84</v>
      </c>
    </row>
    <row r="15" spans="1:8">
      <c r="A15" t="s">
        <v>133</v>
      </c>
      <c r="B15" t="str">
        <f t="shared" si="0"/>
        <v>Merchandise, Material, Supplies And Utilities</v>
      </c>
      <c r="C15">
        <v>14090</v>
      </c>
      <c r="G15" t="s">
        <v>137</v>
      </c>
      <c r="H15" t="s">
        <v>138</v>
      </c>
    </row>
    <row r="16" spans="1:8">
      <c r="A16" t="s">
        <v>134</v>
      </c>
      <c r="B16" t="str">
        <f t="shared" si="0"/>
        <v>Employee Related Expenses</v>
      </c>
      <c r="C16">
        <v>21485</v>
      </c>
      <c r="G16" t="s">
        <v>139</v>
      </c>
      <c r="H16" t="s">
        <v>81</v>
      </c>
    </row>
    <row r="17" spans="1:8">
      <c r="A17" t="s">
        <v>135</v>
      </c>
      <c r="B17" t="str">
        <f t="shared" si="0"/>
        <v>Services</v>
      </c>
      <c r="C17">
        <v>16730</v>
      </c>
      <c r="G17" t="s">
        <v>140</v>
      </c>
      <c r="H17" t="s">
        <v>141</v>
      </c>
    </row>
    <row r="18" spans="1:8">
      <c r="A18" t="s">
        <v>136</v>
      </c>
      <c r="B18" t="str">
        <f t="shared" si="0"/>
        <v>Rent, Depreciation, and Amortization</v>
      </c>
      <c r="C18">
        <v>14001</v>
      </c>
      <c r="G18" t="s">
        <v>142</v>
      </c>
      <c r="H18" t="s">
        <v>80</v>
      </c>
    </row>
    <row r="19" spans="1:8">
      <c r="A19" t="s">
        <v>137</v>
      </c>
      <c r="B19" t="str">
        <f t="shared" si="0"/>
        <v>Rental Income, Nonoperating</v>
      </c>
      <c r="C19">
        <v>18440</v>
      </c>
      <c r="G19" t="s">
        <v>143</v>
      </c>
      <c r="H19" t="s">
        <v>78</v>
      </c>
    </row>
    <row r="20" spans="1:8">
      <c r="A20" t="s">
        <v>133</v>
      </c>
      <c r="B20" t="str">
        <f t="shared" si="0"/>
        <v>Merchandise, Material, Supplies And Utilities</v>
      </c>
      <c r="C20">
        <v>11796</v>
      </c>
      <c r="G20" t="s">
        <v>144</v>
      </c>
      <c r="H20" t="s">
        <v>145</v>
      </c>
    </row>
    <row r="21" spans="1:8">
      <c r="A21" t="s">
        <v>134</v>
      </c>
      <c r="B21" t="str">
        <f t="shared" si="0"/>
        <v>Employee Related Expenses</v>
      </c>
      <c r="C21">
        <v>14703</v>
      </c>
    </row>
    <row r="22" spans="1:8">
      <c r="A22" t="s">
        <v>133</v>
      </c>
      <c r="B22" t="str">
        <f t="shared" si="0"/>
        <v>Merchandise, Material, Supplies And Utilities</v>
      </c>
      <c r="C22">
        <v>16305</v>
      </c>
    </row>
    <row r="23" spans="1:8">
      <c r="A23" t="s">
        <v>134</v>
      </c>
      <c r="B23" t="str">
        <f t="shared" si="0"/>
        <v>Employee Related Expenses</v>
      </c>
      <c r="C23">
        <v>10592</v>
      </c>
    </row>
    <row r="24" spans="1:8">
      <c r="A24" t="s">
        <v>133</v>
      </c>
      <c r="B24" t="str">
        <f t="shared" si="0"/>
        <v>Merchandise, Material, Supplies And Utilities</v>
      </c>
      <c r="C24">
        <v>17637</v>
      </c>
    </row>
    <row r="25" spans="1:8">
      <c r="A25" t="s">
        <v>134</v>
      </c>
      <c r="B25" t="str">
        <f t="shared" si="0"/>
        <v>Employee Related Expenses</v>
      </c>
      <c r="C25">
        <v>17959</v>
      </c>
    </row>
    <row r="26" spans="1:8">
      <c r="A26" t="s">
        <v>135</v>
      </c>
      <c r="B26" t="str">
        <f t="shared" si="0"/>
        <v>Services</v>
      </c>
      <c r="C26">
        <v>19562</v>
      </c>
    </row>
    <row r="27" spans="1:8">
      <c r="A27" t="s">
        <v>137</v>
      </c>
      <c r="B27" t="str">
        <f t="shared" si="0"/>
        <v>Rental Income, Nonoperating</v>
      </c>
      <c r="C27">
        <v>18451</v>
      </c>
    </row>
    <row r="28" spans="1:8">
      <c r="A28" t="s">
        <v>139</v>
      </c>
      <c r="B28" t="str">
        <f t="shared" si="0"/>
        <v>Operating Lease</v>
      </c>
      <c r="C28">
        <v>18667</v>
      </c>
    </row>
    <row r="29" spans="1:8">
      <c r="A29" t="s">
        <v>140</v>
      </c>
      <c r="B29" t="str">
        <f t="shared" si="0"/>
        <v>Other Nonoperating Income</v>
      </c>
      <c r="C29">
        <v>20572</v>
      </c>
    </row>
    <row r="30" spans="1:8">
      <c r="A30" t="s">
        <v>142</v>
      </c>
      <c r="B30" t="str">
        <f t="shared" si="0"/>
        <v>Other Nonoperating Expense</v>
      </c>
      <c r="C30">
        <v>20664</v>
      </c>
    </row>
    <row r="31" spans="1:8">
      <c r="A31" t="s">
        <v>143</v>
      </c>
      <c r="B31" t="str">
        <f t="shared" si="0"/>
        <v>Interest Expense</v>
      </c>
      <c r="C31">
        <v>17704</v>
      </c>
    </row>
    <row r="32" spans="1:8">
      <c r="A32" t="s">
        <v>134</v>
      </c>
      <c r="B32" t="str">
        <f t="shared" si="0"/>
        <v>Employee Related Expenses</v>
      </c>
      <c r="C32">
        <v>17732</v>
      </c>
    </row>
    <row r="33" spans="1:3">
      <c r="A33" t="s">
        <v>135</v>
      </c>
      <c r="B33" t="str">
        <f t="shared" si="0"/>
        <v>Services</v>
      </c>
      <c r="C33">
        <v>18057</v>
      </c>
    </row>
    <row r="34" spans="1:3">
      <c r="A34" t="s">
        <v>137</v>
      </c>
      <c r="B34" t="str">
        <f t="shared" si="0"/>
        <v>Rental Income, Nonoperating</v>
      </c>
      <c r="C34">
        <v>18619</v>
      </c>
    </row>
    <row r="35" spans="1:3">
      <c r="A35" t="s">
        <v>139</v>
      </c>
      <c r="B35" t="str">
        <f t="shared" si="0"/>
        <v>Operating Lease</v>
      </c>
      <c r="C35">
        <v>10965</v>
      </c>
    </row>
    <row r="36" spans="1:3">
      <c r="A36" t="s">
        <v>140</v>
      </c>
      <c r="B36" t="str">
        <f t="shared" si="0"/>
        <v>Other Nonoperating Income</v>
      </c>
      <c r="C36">
        <v>13081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7"/>
  <sheetViews>
    <sheetView topLeftCell="H1" workbookViewId="0">
      <selection activeCell="J7" sqref="H6:J19"/>
    </sheetView>
  </sheetViews>
  <sheetFormatPr defaultRowHeight="15"/>
  <cols>
    <col min="2" max="2" width="41.85546875" bestFit="1" customWidth="1"/>
    <col min="3" max="3" width="18.5703125" bestFit="1" customWidth="1"/>
    <col min="4" max="4" width="12.140625" customWidth="1"/>
    <col min="8" max="8" width="11.7109375" bestFit="1" customWidth="1"/>
    <col min="9" max="9" width="18.5703125" bestFit="1" customWidth="1"/>
    <col min="10" max="10" width="42.42578125" bestFit="1" customWidth="1"/>
  </cols>
  <sheetData>
    <row r="6" spans="1:10">
      <c r="A6" s="13" t="s">
        <v>125</v>
      </c>
      <c r="B6" s="13" t="s">
        <v>130</v>
      </c>
      <c r="C6" s="13" t="s">
        <v>146</v>
      </c>
      <c r="D6" s="106" t="s">
        <v>75</v>
      </c>
      <c r="H6" s="83" t="s">
        <v>127</v>
      </c>
      <c r="I6" s="16"/>
      <c r="J6" s="16"/>
    </row>
    <row r="7" spans="1:10">
      <c r="A7" s="16" t="s">
        <v>128</v>
      </c>
      <c r="B7" s="16" t="str">
        <f>INDEX($J$8:$J$19,MATCH(A7,$H$8:$H$19,0))</f>
        <v>Cost Of Goods Sold</v>
      </c>
      <c r="C7" s="16" t="str">
        <f>INDEX($I$8:$I$19,MATCH(A7,$H$8:$H$19,0))</f>
        <v>COGS</v>
      </c>
      <c r="D7" s="107">
        <v>17813</v>
      </c>
      <c r="H7" s="83" t="s">
        <v>129</v>
      </c>
      <c r="I7" s="16" t="s">
        <v>146</v>
      </c>
      <c r="J7" s="83" t="s">
        <v>130</v>
      </c>
    </row>
    <row r="8" spans="1:10">
      <c r="A8" s="16" t="s">
        <v>128</v>
      </c>
      <c r="B8" s="16" t="str">
        <f t="shared" ref="B8:B34" si="0">INDEX($J$8:$J$19,MATCH(A8,$H$8:$H$19,0))</f>
        <v>Cost Of Goods Sold</v>
      </c>
      <c r="C8" s="16" t="str">
        <f t="shared" ref="C8:C34" si="1">INDEX($I$8:$I$19,MATCH(A8,$H$8:$H$19,0))</f>
        <v>COGS</v>
      </c>
      <c r="D8" s="107">
        <v>13759</v>
      </c>
      <c r="H8" s="16" t="s">
        <v>128</v>
      </c>
      <c r="I8" s="16" t="s">
        <v>147</v>
      </c>
      <c r="J8" s="16" t="s">
        <v>82</v>
      </c>
    </row>
    <row r="9" spans="1:10">
      <c r="A9" s="16" t="s">
        <v>128</v>
      </c>
      <c r="B9" s="16" t="str">
        <f t="shared" si="0"/>
        <v>Cost Of Goods Sold</v>
      </c>
      <c r="C9" s="16" t="str">
        <f t="shared" si="1"/>
        <v>COGS</v>
      </c>
      <c r="D9" s="107">
        <v>10899</v>
      </c>
      <c r="H9" s="16" t="s">
        <v>131</v>
      </c>
      <c r="I9" s="16" t="s">
        <v>148</v>
      </c>
      <c r="J9" s="16" t="s">
        <v>132</v>
      </c>
    </row>
    <row r="10" spans="1:10">
      <c r="A10" s="16" t="s">
        <v>133</v>
      </c>
      <c r="B10" s="16" t="str">
        <f t="shared" si="0"/>
        <v>Merchandise, Material, Supplies And Utilities</v>
      </c>
      <c r="C10" s="16" t="str">
        <f t="shared" si="1"/>
        <v>MMSAU</v>
      </c>
      <c r="D10" s="107">
        <v>17883</v>
      </c>
      <c r="H10" s="16" t="s">
        <v>133</v>
      </c>
      <c r="I10" s="16" t="s">
        <v>149</v>
      </c>
      <c r="J10" s="16" t="s">
        <v>77</v>
      </c>
    </row>
    <row r="11" spans="1:10">
      <c r="A11" s="16" t="s">
        <v>134</v>
      </c>
      <c r="B11" s="16" t="str">
        <f t="shared" si="0"/>
        <v>Employee Related Expenses</v>
      </c>
      <c r="C11" s="16" t="str">
        <f t="shared" si="1"/>
        <v>ERE</v>
      </c>
      <c r="D11" s="107">
        <v>16024</v>
      </c>
      <c r="H11" s="16" t="s">
        <v>134</v>
      </c>
      <c r="I11" s="16" t="s">
        <v>150</v>
      </c>
      <c r="J11" s="16" t="s">
        <v>83</v>
      </c>
    </row>
    <row r="12" spans="1:10">
      <c r="A12" s="16" t="s">
        <v>133</v>
      </c>
      <c r="B12" s="16" t="str">
        <f t="shared" si="0"/>
        <v>Merchandise, Material, Supplies And Utilities</v>
      </c>
      <c r="C12" s="16" t="str">
        <f t="shared" si="1"/>
        <v>MMSAU</v>
      </c>
      <c r="D12" s="107">
        <v>11635</v>
      </c>
      <c r="H12" s="16" t="s">
        <v>135</v>
      </c>
      <c r="I12" s="16" t="s">
        <v>151</v>
      </c>
      <c r="J12" s="16" t="s">
        <v>79</v>
      </c>
    </row>
    <row r="13" spans="1:10">
      <c r="A13" s="16" t="s">
        <v>134</v>
      </c>
      <c r="B13" s="16" t="str">
        <f t="shared" si="0"/>
        <v>Employee Related Expenses</v>
      </c>
      <c r="C13" s="16" t="str">
        <f t="shared" si="1"/>
        <v>ERE</v>
      </c>
      <c r="D13" s="107">
        <v>20579</v>
      </c>
      <c r="H13" s="16" t="s">
        <v>136</v>
      </c>
      <c r="I13" s="16" t="s">
        <v>152</v>
      </c>
      <c r="J13" s="16" t="s">
        <v>84</v>
      </c>
    </row>
    <row r="14" spans="1:10">
      <c r="A14" s="16" t="s">
        <v>133</v>
      </c>
      <c r="B14" s="16" t="str">
        <f t="shared" si="0"/>
        <v>Merchandise, Material, Supplies And Utilities</v>
      </c>
      <c r="C14" s="16" t="str">
        <f t="shared" si="1"/>
        <v>MMSAU</v>
      </c>
      <c r="D14" s="107">
        <v>14090</v>
      </c>
      <c r="H14" s="16" t="s">
        <v>137</v>
      </c>
      <c r="I14" s="16" t="s">
        <v>153</v>
      </c>
      <c r="J14" s="16" t="s">
        <v>138</v>
      </c>
    </row>
    <row r="15" spans="1:10">
      <c r="A15" s="16" t="s">
        <v>134</v>
      </c>
      <c r="B15" s="16" t="str">
        <f t="shared" si="0"/>
        <v>Employee Related Expenses</v>
      </c>
      <c r="C15" s="16" t="str">
        <f t="shared" si="1"/>
        <v>ERE</v>
      </c>
      <c r="D15" s="107">
        <v>21485</v>
      </c>
      <c r="H15" s="16" t="s">
        <v>139</v>
      </c>
      <c r="I15" s="16" t="s">
        <v>154</v>
      </c>
      <c r="J15" s="16" t="s">
        <v>81</v>
      </c>
    </row>
    <row r="16" spans="1:10">
      <c r="A16" s="16" t="s">
        <v>135</v>
      </c>
      <c r="B16" s="16" t="str">
        <f t="shared" si="0"/>
        <v>Services</v>
      </c>
      <c r="C16" s="16" t="str">
        <f t="shared" si="1"/>
        <v>S</v>
      </c>
      <c r="D16" s="107">
        <v>16730</v>
      </c>
      <c r="H16" s="16" t="s">
        <v>140</v>
      </c>
      <c r="I16" s="16" t="s">
        <v>155</v>
      </c>
      <c r="J16" s="16" t="s">
        <v>141</v>
      </c>
    </row>
    <row r="17" spans="1:10">
      <c r="A17" s="16" t="s">
        <v>136</v>
      </c>
      <c r="B17" s="16" t="str">
        <f t="shared" si="0"/>
        <v>Rent, Depreciation, and Amortization</v>
      </c>
      <c r="C17" s="16" t="str">
        <f t="shared" si="1"/>
        <v>RDA</v>
      </c>
      <c r="D17" s="107">
        <v>14001</v>
      </c>
      <c r="H17" s="16" t="s">
        <v>142</v>
      </c>
      <c r="I17" s="16" t="s">
        <v>156</v>
      </c>
      <c r="J17" s="16" t="s">
        <v>80</v>
      </c>
    </row>
    <row r="18" spans="1:10">
      <c r="A18" s="16" t="s">
        <v>137</v>
      </c>
      <c r="B18" s="16" t="str">
        <f t="shared" si="0"/>
        <v>Rental Income, Nonoperating</v>
      </c>
      <c r="C18" s="16" t="str">
        <f t="shared" si="1"/>
        <v>RIN</v>
      </c>
      <c r="D18" s="107">
        <v>18440</v>
      </c>
      <c r="H18" s="16" t="s">
        <v>143</v>
      </c>
      <c r="I18" s="16" t="s">
        <v>157</v>
      </c>
      <c r="J18" s="16" t="s">
        <v>78</v>
      </c>
    </row>
    <row r="19" spans="1:10">
      <c r="A19" s="16" t="s">
        <v>133</v>
      </c>
      <c r="B19" s="16" t="str">
        <f t="shared" si="0"/>
        <v>Merchandise, Material, Supplies And Utilities</v>
      </c>
      <c r="C19" s="16" t="str">
        <f t="shared" si="1"/>
        <v>MMSAU</v>
      </c>
      <c r="D19" s="107">
        <v>11796</v>
      </c>
      <c r="H19" s="16" t="s">
        <v>144</v>
      </c>
      <c r="I19" s="16" t="s">
        <v>158</v>
      </c>
      <c r="J19" s="16" t="s">
        <v>145</v>
      </c>
    </row>
    <row r="20" spans="1:10">
      <c r="A20" s="16" t="s">
        <v>134</v>
      </c>
      <c r="B20" s="16" t="str">
        <f t="shared" si="0"/>
        <v>Employee Related Expenses</v>
      </c>
      <c r="C20" s="16" t="str">
        <f t="shared" si="1"/>
        <v>ERE</v>
      </c>
      <c r="D20" s="107">
        <v>14703</v>
      </c>
    </row>
    <row r="21" spans="1:10">
      <c r="A21" s="16" t="s">
        <v>133</v>
      </c>
      <c r="B21" s="16" t="str">
        <f t="shared" si="0"/>
        <v>Merchandise, Material, Supplies And Utilities</v>
      </c>
      <c r="C21" s="16" t="str">
        <f t="shared" si="1"/>
        <v>MMSAU</v>
      </c>
      <c r="D21" s="107">
        <v>16305</v>
      </c>
    </row>
    <row r="22" spans="1:10">
      <c r="A22" s="16" t="s">
        <v>134</v>
      </c>
      <c r="B22" s="16" t="str">
        <f t="shared" si="0"/>
        <v>Employee Related Expenses</v>
      </c>
      <c r="C22" s="16" t="str">
        <f t="shared" si="1"/>
        <v>ERE</v>
      </c>
      <c r="D22" s="107">
        <v>10592</v>
      </c>
    </row>
    <row r="23" spans="1:10">
      <c r="A23" s="16" t="s">
        <v>133</v>
      </c>
      <c r="B23" s="16" t="str">
        <f t="shared" si="0"/>
        <v>Merchandise, Material, Supplies And Utilities</v>
      </c>
      <c r="C23" s="16" t="str">
        <f t="shared" si="1"/>
        <v>MMSAU</v>
      </c>
      <c r="D23" s="107">
        <v>17637</v>
      </c>
    </row>
    <row r="24" spans="1:10">
      <c r="A24" s="16" t="s">
        <v>134</v>
      </c>
      <c r="B24" s="16" t="str">
        <f t="shared" si="0"/>
        <v>Employee Related Expenses</v>
      </c>
      <c r="C24" s="16" t="str">
        <f t="shared" si="1"/>
        <v>ERE</v>
      </c>
      <c r="D24" s="107">
        <v>17959</v>
      </c>
    </row>
    <row r="25" spans="1:10">
      <c r="A25" s="16" t="s">
        <v>135</v>
      </c>
      <c r="B25" s="16" t="str">
        <f t="shared" si="0"/>
        <v>Services</v>
      </c>
      <c r="C25" s="16" t="str">
        <f t="shared" si="1"/>
        <v>S</v>
      </c>
      <c r="D25" s="107">
        <v>19562</v>
      </c>
    </row>
    <row r="26" spans="1:10">
      <c r="A26" s="16" t="s">
        <v>137</v>
      </c>
      <c r="B26" s="16" t="str">
        <f t="shared" si="0"/>
        <v>Rental Income, Nonoperating</v>
      </c>
      <c r="C26" s="16" t="str">
        <f t="shared" si="1"/>
        <v>RIN</v>
      </c>
      <c r="D26" s="107">
        <v>18451</v>
      </c>
    </row>
    <row r="27" spans="1:10">
      <c r="A27" s="16" t="s">
        <v>139</v>
      </c>
      <c r="B27" s="16" t="str">
        <f t="shared" si="0"/>
        <v>Operating Lease</v>
      </c>
      <c r="C27" s="16" t="str">
        <f t="shared" si="1"/>
        <v>OL</v>
      </c>
      <c r="D27" s="107">
        <v>18667</v>
      </c>
    </row>
    <row r="28" spans="1:10">
      <c r="A28" s="16" t="s">
        <v>140</v>
      </c>
      <c r="B28" s="16" t="str">
        <f t="shared" si="0"/>
        <v>Other Nonoperating Income</v>
      </c>
      <c r="C28" s="16" t="str">
        <f t="shared" si="1"/>
        <v>ONI</v>
      </c>
      <c r="D28" s="107">
        <v>20572</v>
      </c>
    </row>
    <row r="29" spans="1:10">
      <c r="A29" s="16" t="s">
        <v>142</v>
      </c>
      <c r="B29" s="16" t="str">
        <f t="shared" si="0"/>
        <v>Other Nonoperating Expense</v>
      </c>
      <c r="C29" s="16" t="str">
        <f t="shared" si="1"/>
        <v>ONE</v>
      </c>
      <c r="D29" s="107">
        <v>20664</v>
      </c>
    </row>
    <row r="30" spans="1:10">
      <c r="A30" s="16" t="s">
        <v>143</v>
      </c>
      <c r="B30" s="16" t="str">
        <f t="shared" si="0"/>
        <v>Interest Expense</v>
      </c>
      <c r="C30" s="16" t="str">
        <f t="shared" si="1"/>
        <v>IE</v>
      </c>
      <c r="D30" s="107">
        <v>17704</v>
      </c>
    </row>
    <row r="31" spans="1:10">
      <c r="A31" s="16" t="s">
        <v>134</v>
      </c>
      <c r="B31" s="16" t="str">
        <f t="shared" si="0"/>
        <v>Employee Related Expenses</v>
      </c>
      <c r="C31" s="16" t="str">
        <f t="shared" si="1"/>
        <v>ERE</v>
      </c>
      <c r="D31" s="107">
        <v>17732</v>
      </c>
    </row>
    <row r="32" spans="1:10">
      <c r="A32" s="16" t="s">
        <v>135</v>
      </c>
      <c r="B32" s="16" t="str">
        <f t="shared" si="0"/>
        <v>Services</v>
      </c>
      <c r="C32" s="16" t="str">
        <f t="shared" si="1"/>
        <v>S</v>
      </c>
      <c r="D32" s="107">
        <v>18057</v>
      </c>
    </row>
    <row r="33" spans="1:4">
      <c r="A33" s="16" t="s">
        <v>137</v>
      </c>
      <c r="B33" s="16" t="str">
        <f t="shared" si="0"/>
        <v>Rental Income, Nonoperating</v>
      </c>
      <c r="C33" s="16" t="str">
        <f t="shared" si="1"/>
        <v>RIN</v>
      </c>
      <c r="D33" s="107">
        <v>18619</v>
      </c>
    </row>
    <row r="34" spans="1:4">
      <c r="A34" s="16" t="s">
        <v>139</v>
      </c>
      <c r="B34" s="16" t="str">
        <f t="shared" si="0"/>
        <v>Operating Lease</v>
      </c>
      <c r="C34" s="16" t="str">
        <f t="shared" si="1"/>
        <v>OL</v>
      </c>
      <c r="D34" s="107">
        <v>10965</v>
      </c>
    </row>
    <row r="35" spans="1:4">
      <c r="A35" s="16" t="s">
        <v>140</v>
      </c>
      <c r="B35" s="16"/>
      <c r="C35" s="16"/>
      <c r="D35" s="107">
        <v>13081</v>
      </c>
    </row>
    <row r="36" spans="1:4">
      <c r="D36" s="82"/>
    </row>
    <row r="37" spans="1:4">
      <c r="D37" s="8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9"/>
  <sheetViews>
    <sheetView topLeftCell="C1" workbookViewId="0">
      <selection activeCell="G6" sqref="G6:H19"/>
    </sheetView>
  </sheetViews>
  <sheetFormatPr defaultRowHeight="15"/>
  <cols>
    <col min="2" max="2" width="11.140625" bestFit="1" customWidth="1"/>
    <col min="3" max="3" width="8.140625" bestFit="1" customWidth="1"/>
    <col min="8" max="8" width="42.42578125" bestFit="1" customWidth="1"/>
  </cols>
  <sheetData>
    <row r="6" spans="1:8">
      <c r="A6" s="13" t="s">
        <v>125</v>
      </c>
      <c r="B6" s="14" t="s">
        <v>126</v>
      </c>
      <c r="C6" s="13" t="s">
        <v>75</v>
      </c>
      <c r="G6" s="83" t="s">
        <v>127</v>
      </c>
      <c r="H6" s="16"/>
    </row>
    <row r="7" spans="1:8">
      <c r="A7" s="108" t="s">
        <v>159</v>
      </c>
      <c r="B7" s="16"/>
      <c r="C7" s="16">
        <v>17813</v>
      </c>
      <c r="G7" s="83" t="s">
        <v>129</v>
      </c>
      <c r="H7" s="83" t="s">
        <v>130</v>
      </c>
    </row>
    <row r="8" spans="1:8">
      <c r="A8" s="16" t="s">
        <v>160</v>
      </c>
      <c r="B8" s="16"/>
      <c r="C8" s="16">
        <v>13759</v>
      </c>
      <c r="G8" s="16" t="s">
        <v>128</v>
      </c>
      <c r="H8" s="16" t="s">
        <v>82</v>
      </c>
    </row>
    <row r="9" spans="1:8">
      <c r="A9" s="16" t="s">
        <v>161</v>
      </c>
      <c r="B9" s="16"/>
      <c r="C9" s="16">
        <v>10899</v>
      </c>
      <c r="G9" s="16" t="s">
        <v>131</v>
      </c>
      <c r="H9" s="16" t="s">
        <v>132</v>
      </c>
    </row>
    <row r="10" spans="1:8">
      <c r="A10" s="16" t="s">
        <v>160</v>
      </c>
      <c r="B10" s="16"/>
      <c r="C10" s="16">
        <v>17883</v>
      </c>
      <c r="G10" s="16" t="s">
        <v>133</v>
      </c>
      <c r="H10" s="16" t="s">
        <v>77</v>
      </c>
    </row>
    <row r="11" spans="1:8">
      <c r="A11" s="16" t="s">
        <v>160</v>
      </c>
      <c r="B11" s="16"/>
      <c r="C11" s="16">
        <v>16024</v>
      </c>
      <c r="G11" s="16" t="s">
        <v>134</v>
      </c>
      <c r="H11" s="16" t="s">
        <v>83</v>
      </c>
    </row>
    <row r="12" spans="1:8">
      <c r="A12" s="16" t="s">
        <v>162</v>
      </c>
      <c r="B12" s="16"/>
      <c r="C12" s="16">
        <v>11635</v>
      </c>
      <c r="G12" s="16" t="s">
        <v>135</v>
      </c>
      <c r="H12" s="16" t="s">
        <v>79</v>
      </c>
    </row>
    <row r="13" spans="1:8">
      <c r="A13" s="16" t="s">
        <v>163</v>
      </c>
      <c r="B13" s="16"/>
      <c r="C13" s="16">
        <v>20579</v>
      </c>
      <c r="G13" s="16" t="s">
        <v>136</v>
      </c>
      <c r="H13" s="16" t="s">
        <v>84</v>
      </c>
    </row>
    <row r="14" spans="1:8">
      <c r="A14" s="16" t="s">
        <v>162</v>
      </c>
      <c r="B14" s="16"/>
      <c r="C14" s="16">
        <v>14090</v>
      </c>
      <c r="G14" s="16" t="s">
        <v>137</v>
      </c>
      <c r="H14" s="16" t="s">
        <v>138</v>
      </c>
    </row>
    <row r="15" spans="1:8">
      <c r="A15" s="16" t="s">
        <v>163</v>
      </c>
      <c r="B15" s="16"/>
      <c r="C15" s="16">
        <v>21485</v>
      </c>
      <c r="G15" s="16" t="s">
        <v>139</v>
      </c>
      <c r="H15" s="16" t="s">
        <v>81</v>
      </c>
    </row>
    <row r="16" spans="1:8">
      <c r="A16" s="16" t="s">
        <v>164</v>
      </c>
      <c r="B16" s="16"/>
      <c r="C16" s="16">
        <v>16730</v>
      </c>
      <c r="G16" s="16" t="s">
        <v>140</v>
      </c>
      <c r="H16" s="16" t="s">
        <v>141</v>
      </c>
    </row>
    <row r="17" spans="1:8">
      <c r="A17" s="16" t="s">
        <v>165</v>
      </c>
      <c r="B17" s="16"/>
      <c r="C17" s="16">
        <v>14001</v>
      </c>
      <c r="G17" s="16" t="s">
        <v>142</v>
      </c>
      <c r="H17" s="16" t="s">
        <v>80</v>
      </c>
    </row>
    <row r="18" spans="1:8">
      <c r="A18" s="16" t="s">
        <v>166</v>
      </c>
      <c r="B18" s="16"/>
      <c r="C18" s="16">
        <v>18440</v>
      </c>
      <c r="G18" s="16" t="s">
        <v>143</v>
      </c>
      <c r="H18" s="16" t="s">
        <v>78</v>
      </c>
    </row>
    <row r="19" spans="1:8">
      <c r="A19" s="16" t="s">
        <v>162</v>
      </c>
      <c r="B19" s="16"/>
      <c r="C19" s="16">
        <v>11796</v>
      </c>
      <c r="G19" s="16" t="s">
        <v>144</v>
      </c>
      <c r="H19" s="16" t="s">
        <v>145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" sqref="B3"/>
    </sheetView>
  </sheetViews>
  <sheetFormatPr defaultRowHeight="15"/>
  <cols>
    <col min="1" max="1" width="76.140625" bestFit="1" customWidth="1"/>
    <col min="3" max="3" width="43.140625" bestFit="1" customWidth="1"/>
    <col min="4" max="4" width="22.42578125" bestFit="1" customWidth="1"/>
  </cols>
  <sheetData>
    <row r="1" spans="1:5">
      <c r="A1" s="84" t="s">
        <v>167</v>
      </c>
      <c r="B1" s="85"/>
      <c r="C1" s="85"/>
      <c r="D1" s="86"/>
    </row>
    <row r="2" spans="1:5">
      <c r="A2" s="87" t="s">
        <v>168</v>
      </c>
      <c r="B2" s="88"/>
      <c r="C2" s="88"/>
      <c r="D2" s="89"/>
    </row>
    <row r="3" spans="1:5">
      <c r="A3" s="90" t="s">
        <v>169</v>
      </c>
      <c r="B3" s="91"/>
      <c r="C3" s="91"/>
      <c r="D3" s="92"/>
    </row>
    <row r="4" spans="1:5">
      <c r="A4" s="93" t="s">
        <v>170</v>
      </c>
      <c r="B4" s="94"/>
      <c r="C4" s="94"/>
      <c r="D4" s="95"/>
    </row>
    <row r="6" spans="1:5">
      <c r="A6" s="81" t="s">
        <v>171</v>
      </c>
    </row>
    <row r="7" spans="1:5">
      <c r="A7" s="81" t="s">
        <v>172</v>
      </c>
    </row>
    <row r="9" spans="1:5">
      <c r="C9" s="81" t="s">
        <v>173</v>
      </c>
    </row>
    <row r="10" spans="1:5">
      <c r="A10" s="96" t="s">
        <v>174</v>
      </c>
      <c r="C10" s="96" t="s">
        <v>175</v>
      </c>
    </row>
    <row r="11" spans="1:5">
      <c r="A11" s="97" t="s">
        <v>176</v>
      </c>
      <c r="C11" s="97" t="s">
        <v>177</v>
      </c>
      <c r="D11" s="97" t="s">
        <v>178</v>
      </c>
    </row>
    <row r="12" spans="1:5">
      <c r="A12" s="16" t="s">
        <v>179</v>
      </c>
      <c r="C12" s="16" t="s">
        <v>180</v>
      </c>
      <c r="D12" s="98" t="b">
        <f>ISNUMBER(MATCH(C12,$A$12:$A$30,0))</f>
        <v>1</v>
      </c>
      <c r="E12" t="b">
        <f>ISNUMBER(MATCH(C12,$A$12:$A$30,0))</f>
        <v>1</v>
      </c>
    </row>
    <row r="13" spans="1:5">
      <c r="A13" s="16" t="s">
        <v>181</v>
      </c>
      <c r="C13" s="16" t="s">
        <v>182</v>
      </c>
      <c r="D13" s="98" t="b">
        <f t="shared" ref="D13:D23" si="0">ISNUMBER(MATCH(C13,$A$12:$A$30,0))</f>
        <v>0</v>
      </c>
      <c r="E13" t="b">
        <f t="shared" ref="E13:E23" si="1">ISNUMBER(MATCH(C13,$A$12:$A$30,0))</f>
        <v>0</v>
      </c>
    </row>
    <row r="14" spans="1:5">
      <c r="A14" s="16" t="s">
        <v>183</v>
      </c>
      <c r="C14" s="16" t="s">
        <v>184</v>
      </c>
      <c r="D14" s="98" t="b">
        <f t="shared" si="0"/>
        <v>1</v>
      </c>
      <c r="E14" t="b">
        <f t="shared" si="1"/>
        <v>1</v>
      </c>
    </row>
    <row r="15" spans="1:5">
      <c r="A15" s="16" t="s">
        <v>185</v>
      </c>
      <c r="C15" s="16" t="s">
        <v>186</v>
      </c>
      <c r="D15" s="98" t="b">
        <f t="shared" si="0"/>
        <v>0</v>
      </c>
      <c r="E15" t="b">
        <f t="shared" si="1"/>
        <v>0</v>
      </c>
    </row>
    <row r="16" spans="1:5">
      <c r="A16" s="16" t="s">
        <v>187</v>
      </c>
      <c r="C16" s="16" t="s">
        <v>188</v>
      </c>
      <c r="D16" s="98" t="b">
        <f t="shared" si="0"/>
        <v>0</v>
      </c>
      <c r="E16" t="b">
        <f t="shared" si="1"/>
        <v>0</v>
      </c>
    </row>
    <row r="17" spans="1:5">
      <c r="A17" s="16" t="s">
        <v>180</v>
      </c>
      <c r="C17" s="16" t="s">
        <v>189</v>
      </c>
      <c r="D17" s="98" t="b">
        <f t="shared" si="0"/>
        <v>0</v>
      </c>
      <c r="E17" t="b">
        <f t="shared" si="1"/>
        <v>0</v>
      </c>
    </row>
    <row r="18" spans="1:5">
      <c r="A18" s="16" t="s">
        <v>190</v>
      </c>
      <c r="C18" s="16" t="s">
        <v>191</v>
      </c>
      <c r="D18" s="98" t="b">
        <f t="shared" si="0"/>
        <v>0</v>
      </c>
      <c r="E18" t="b">
        <f t="shared" si="1"/>
        <v>0</v>
      </c>
    </row>
    <row r="19" spans="1:5">
      <c r="A19" s="16" t="s">
        <v>192</v>
      </c>
      <c r="C19" s="16" t="s">
        <v>193</v>
      </c>
      <c r="D19" s="98" t="b">
        <f t="shared" si="0"/>
        <v>0</v>
      </c>
      <c r="E19" t="b">
        <f t="shared" si="1"/>
        <v>0</v>
      </c>
    </row>
    <row r="20" spans="1:5">
      <c r="A20" s="16" t="s">
        <v>194</v>
      </c>
      <c r="C20" s="16" t="s">
        <v>183</v>
      </c>
      <c r="D20" s="98" t="b">
        <f>ISNUMBER(MATCH(C20,$A$12:$A$30,0))</f>
        <v>1</v>
      </c>
      <c r="E20" t="b">
        <f t="shared" si="1"/>
        <v>1</v>
      </c>
    </row>
    <row r="21" spans="1:5">
      <c r="A21" s="16" t="s">
        <v>195</v>
      </c>
      <c r="C21" s="16" t="s">
        <v>196</v>
      </c>
      <c r="D21" s="98" t="b">
        <f t="shared" si="0"/>
        <v>0</v>
      </c>
      <c r="E21" t="b">
        <f t="shared" si="1"/>
        <v>0</v>
      </c>
    </row>
    <row r="22" spans="1:5">
      <c r="A22" s="16" t="s">
        <v>197</v>
      </c>
      <c r="C22" s="16" t="s">
        <v>181</v>
      </c>
      <c r="D22" s="98" t="b">
        <f t="shared" si="0"/>
        <v>1</v>
      </c>
      <c r="E22" t="b">
        <f t="shared" si="1"/>
        <v>1</v>
      </c>
    </row>
    <row r="23" spans="1:5">
      <c r="A23" s="16" t="s">
        <v>198</v>
      </c>
      <c r="C23" s="16" t="s">
        <v>199</v>
      </c>
      <c r="D23" s="98" t="b">
        <f t="shared" si="0"/>
        <v>0</v>
      </c>
      <c r="E23" t="b">
        <f t="shared" si="1"/>
        <v>0</v>
      </c>
    </row>
    <row r="24" spans="1:5">
      <c r="A24" s="16" t="s">
        <v>200</v>
      </c>
    </row>
    <row r="25" spans="1:5">
      <c r="A25" s="16" t="s">
        <v>201</v>
      </c>
      <c r="C25" t="s">
        <v>202</v>
      </c>
    </row>
    <row r="26" spans="1:5">
      <c r="A26" s="16" t="s">
        <v>203</v>
      </c>
    </row>
    <row r="27" spans="1:5">
      <c r="A27" s="16" t="s">
        <v>184</v>
      </c>
    </row>
    <row r="28" spans="1:5">
      <c r="A28" s="16" t="s">
        <v>204</v>
      </c>
    </row>
    <row r="29" spans="1:5">
      <c r="A29" s="16" t="s">
        <v>205</v>
      </c>
    </row>
    <row r="30" spans="1:5">
      <c r="A30" s="16" t="s">
        <v>206</v>
      </c>
    </row>
  </sheetData>
  <conditionalFormatting sqref="D12:D23">
    <cfRule type="containsText" dxfId="0" priority="1" operator="containsText" text="FALSE">
      <formula>NOT(ISERROR(SEARCH("FALSE",D12)))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1 - Cleaning</vt:lpstr>
      <vt:lpstr>2 - IF</vt:lpstr>
      <vt:lpstr>3 - SUMIFS</vt:lpstr>
      <vt:lpstr>4 - SumProduct</vt:lpstr>
      <vt:lpstr> 5 -Formatting</vt:lpstr>
      <vt:lpstr> 6 - Vlook Up</vt:lpstr>
      <vt:lpstr>7 - Index Match</vt:lpstr>
      <vt:lpstr>8 - Text Fxns</vt:lpstr>
      <vt:lpstr>9 - IS Number</vt:lpstr>
      <vt:lpstr>10 - Referencing</vt:lpstr>
      <vt:lpstr>11 - Calculate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2025-07-09T12:13:16Z</dcterms:created>
  <dcterms:modified xsi:type="dcterms:W3CDTF">2025-07-09T12:31:01Z</dcterms:modified>
</cp:coreProperties>
</file>