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7170" yWindow="-165" windowWidth="8220" windowHeight="8190" tabRatio="747" activeTab="1"/>
  </bookViews>
  <sheets>
    <sheet name="Cover" sheetId="1" r:id="rId1"/>
    <sheet name="Test Case" sheetId="14" r:id="rId2"/>
    <sheet name="Resolution_DPI" sheetId="15" r:id="rId3"/>
    <sheet name="Language" sheetId="16" r:id="rId4"/>
    <sheet name="Test Report" sheetId="13" r:id="rId5"/>
  </sheets>
  <externalReferences>
    <externalReference r:id="rId6"/>
    <externalReference r:id="rId7"/>
    <externalReference r:id="rId8"/>
    <externalReference r:id="rId9"/>
    <externalReference r:id="rId10"/>
  </externalReferences>
  <definedNames>
    <definedName name="_xlnm._FilterDatabase" localSheetId="3" hidden="1">Language!$A$7:$L$9</definedName>
    <definedName name="_xlnm._FilterDatabase" localSheetId="2" hidden="1">Resolution_DPI!$A$7:$L$9</definedName>
    <definedName name="_xlnm._FilterDatabase" localSheetId="1" hidden="1">'Test Case'!$A$7:$M$36</definedName>
    <definedName name="_Toc293990881" localSheetId="3">Language!#REF!</definedName>
    <definedName name="_Toc293990881" localSheetId="2">Resolution_DPI!#REF!</definedName>
    <definedName name="_Toc293990881" localSheetId="1">'Test Case'!#REF!</definedName>
    <definedName name="_Toc293990882" localSheetId="3">Language!#REF!</definedName>
    <definedName name="_Toc293990882" localSheetId="2">Resolution_DPI!#REF!</definedName>
    <definedName name="_Toc293990882" localSheetId="1">'Test Case'!#REF!</definedName>
    <definedName name="_Toc293990884" localSheetId="3">Language!#REF!</definedName>
    <definedName name="_Toc293990884" localSheetId="2">Resolution_DPI!#REF!</definedName>
    <definedName name="_Toc293990884" localSheetId="1">'Test Case'!#REF!</definedName>
    <definedName name="_Toc293990885" localSheetId="3">Language!#REF!</definedName>
    <definedName name="_Toc293990885" localSheetId="2">Resolution_DPI!#REF!</definedName>
    <definedName name="_Toc293990885" localSheetId="1">'Test Case'!#REF!</definedName>
    <definedName name="_Toc293990887" localSheetId="3">Language!#REF!</definedName>
    <definedName name="_Toc293990887" localSheetId="2">Resolution_DPI!#REF!</definedName>
    <definedName name="_Toc293990887" localSheetId="1">'Test Case'!#REF!</definedName>
    <definedName name="_Toc293990888" localSheetId="3">Language!#REF!</definedName>
    <definedName name="_Toc293990888" localSheetId="2">Resolution_DPI!#REF!</definedName>
    <definedName name="_Toc293990888" localSheetId="1">'Test Case'!#REF!</definedName>
    <definedName name="_Toc293990891" localSheetId="3">Language!#REF!</definedName>
    <definedName name="_Toc293990891" localSheetId="2">Resolution_DPI!#REF!</definedName>
    <definedName name="_Toc293990891" localSheetId="1">'Test Case'!#REF!</definedName>
    <definedName name="_Toc293990901" localSheetId="3">Language!#REF!</definedName>
    <definedName name="_Toc293990901" localSheetId="2">Resolution_DPI!#REF!</definedName>
    <definedName name="_Toc293990901" localSheetId="1">'Test Case'!#REF!</definedName>
    <definedName name="a" localSheetId="3">#REF!</definedName>
    <definedName name="a" localSheetId="2">#REF!</definedName>
    <definedName name="a" localSheetId="1">#REF!</definedName>
    <definedName name="a">#REF!</definedName>
    <definedName name="ACTION" localSheetId="3">#REF!</definedName>
    <definedName name="ACTION" localSheetId="2">#REF!</definedName>
    <definedName name="ACTION" localSheetId="1">#REF!</definedName>
    <definedName name="ACTION">#REF!</definedName>
    <definedName name="Buttons" localSheetId="3">#REF!</definedName>
    <definedName name="Buttons" localSheetId="2">#REF!</definedName>
    <definedName name="Buttons" localSheetId="1">#REF!</definedName>
    <definedName name="Buttons">#REF!</definedName>
    <definedName name="Check_Boxes" localSheetId="3">#REF!</definedName>
    <definedName name="Check_Boxes" localSheetId="2">#REF!</definedName>
    <definedName name="Check_Boxes" localSheetId="1">#REF!</definedName>
    <definedName name="Check_Boxes">#REF!</definedName>
    <definedName name="Combo_Boxes" localSheetId="3">#REF!</definedName>
    <definedName name="Combo_Boxes" localSheetId="2">#REF!</definedName>
    <definedName name="Combo_Boxes" localSheetId="1">#REF!</definedName>
    <definedName name="Combo_Boxes">#REF!</definedName>
    <definedName name="Context_menu" localSheetId="3">#REF!</definedName>
    <definedName name="Context_menu" localSheetId="2">#REF!</definedName>
    <definedName name="Context_menu" localSheetId="1">#REF!</definedName>
    <definedName name="Context_menu">#REF!</definedName>
    <definedName name="detailLink" localSheetId="3">Language!#REF!</definedName>
    <definedName name="detailLink" localSheetId="2">Resolution_DPI!#REF!</definedName>
    <definedName name="detailLink" localSheetId="1">'Test Case'!#REF!</definedName>
    <definedName name="Drop_Down_List_Boxes" localSheetId="3">#REF!</definedName>
    <definedName name="Drop_Down_List_Boxes" localSheetId="2">#REF!</definedName>
    <definedName name="Drop_Down_List_Boxes" localSheetId="1">#REF!</definedName>
    <definedName name="Drop_Down_List_Boxes">#REF!</definedName>
    <definedName name="Grid" localSheetId="3">'[1]GUI-Checklist'!#REF!</definedName>
    <definedName name="Grid" localSheetId="2">'[1]GUI-Checklist'!#REF!</definedName>
    <definedName name="Grid" localSheetId="1">'[1]GUI-Checklist'!#REF!</definedName>
    <definedName name="Grid" localSheetId="4">'[1]GUI-Checklist'!#REF!</definedName>
    <definedName name="Grid">#REF!</definedName>
    <definedName name="Grid_new" localSheetId="3">'[1]GUI-Checklist'!#REF!</definedName>
    <definedName name="Grid_new" localSheetId="2">'[1]GUI-Checklist'!#REF!</definedName>
    <definedName name="Grid_new" localSheetId="1">'[1]GUI-Checklist'!#REF!</definedName>
    <definedName name="Grid_new" localSheetId="4">'[1]GUI-Checklist'!#REF!</definedName>
    <definedName name="Grid_new">#REF!</definedName>
    <definedName name="gridnew" localSheetId="3">'[1]GUI-Checklist'!#REF!</definedName>
    <definedName name="gridnew" localSheetId="2">'[1]GUI-Checklist'!#REF!</definedName>
    <definedName name="gridnew" localSheetId="1">'[1]GUI-Checklist'!#REF!</definedName>
    <definedName name="gridnew" localSheetId="4">'[1]GUI-Checklist'!#REF!</definedName>
    <definedName name="gridnew">#REF!</definedName>
    <definedName name="Icon_and_Image" localSheetId="3">'[1]GUI-Checklist'!#REF!</definedName>
    <definedName name="Icon_and_Image" localSheetId="2">'[1]GUI-Checklist'!#REF!</definedName>
    <definedName name="Icon_and_Image" localSheetId="1">'[1]GUI-Checklist'!#REF!</definedName>
    <definedName name="Icon_and_Image" localSheetId="4">'[1]GUI-Checklist'!#REF!</definedName>
    <definedName name="Icon_and_Image">#REF!</definedName>
    <definedName name="Label" localSheetId="3">'[1]GUI-Checklist'!#REF!</definedName>
    <definedName name="Label" localSheetId="2">'[1]GUI-Checklist'!#REF!</definedName>
    <definedName name="Label" localSheetId="1">'[1]GUI-Checklist'!#REF!</definedName>
    <definedName name="Label" localSheetId="4">'[1]GUI-Checklist'!#REF!</definedName>
    <definedName name="Label">#REF!</definedName>
    <definedName name="List_Boxes" localSheetId="3">'[1]GUI-Checklist'!#REF!</definedName>
    <definedName name="List_Boxes" localSheetId="2">'[1]GUI-Checklist'!#REF!</definedName>
    <definedName name="List_Boxes" localSheetId="1">'[1]GUI-Checklist'!#REF!</definedName>
    <definedName name="List_Boxes" localSheetId="4">'[1]GUI-Checklist'!#REF!</definedName>
    <definedName name="List_Boxes">#REF!</definedName>
    <definedName name="Menu_bar" localSheetId="3">#REF!</definedName>
    <definedName name="Menu_bar" localSheetId="2">#REF!</definedName>
    <definedName name="Menu_bar" localSheetId="1">#REF!</definedName>
    <definedName name="Menu_bar">#REF!</definedName>
    <definedName name="Radio_button" localSheetId="3">#REF!</definedName>
    <definedName name="Radio_button" localSheetId="2">#REF!</definedName>
    <definedName name="Radio_button" localSheetId="1">#REF!</definedName>
    <definedName name="Radio_button">#REF!</definedName>
    <definedName name="Sem_cell">"ピクチャ 10"</definedName>
    <definedName name="StatusBar" localSheetId="3">#REF!</definedName>
    <definedName name="StatusBar" localSheetId="2">#REF!</definedName>
    <definedName name="StatusBar" localSheetId="1">#REF!</definedName>
    <definedName name="StatusBar">#REF!</definedName>
    <definedName name="Tab" localSheetId="3">'[1]GUI-Checklist'!#REF!</definedName>
    <definedName name="Tab" localSheetId="2">'[1]GUI-Checklist'!#REF!</definedName>
    <definedName name="Tab" localSheetId="1">'[1]GUI-Checklist'!#REF!</definedName>
    <definedName name="Tab" localSheetId="4">'[1]GUI-Checklist'!#REF!</definedName>
    <definedName name="Tab">#REF!</definedName>
    <definedName name="Textboxes__Date_Time_format" localSheetId="3">#REF!</definedName>
    <definedName name="Textboxes__Date_Time_format" localSheetId="2">#REF!</definedName>
    <definedName name="Textboxes__Date_Time_format" localSheetId="1">#REF!</definedName>
    <definedName name="Textboxes__Date_Time_format">#REF!</definedName>
    <definedName name="Textboxes__Number_format" localSheetId="3">#REF!</definedName>
    <definedName name="Textboxes__Number_format" localSheetId="2">#REF!</definedName>
    <definedName name="Textboxes__Number_format" localSheetId="1">#REF!</definedName>
    <definedName name="Textboxes__Number_format">#REF!</definedName>
    <definedName name="Textboxes__Text_format" localSheetId="3">#REF!</definedName>
    <definedName name="Textboxes__Text_format" localSheetId="2">#REF!</definedName>
    <definedName name="Textboxes__Text_format" localSheetId="1">#REF!</definedName>
    <definedName name="Textboxes__Text_format">#REF!</definedName>
    <definedName name="Toolbar" localSheetId="3">#REF!</definedName>
    <definedName name="Toolbar" localSheetId="2">#REF!</definedName>
    <definedName name="Toolbar" localSheetId="1">#REF!</definedName>
    <definedName name="Toolbar">#REF!</definedName>
    <definedName name="Tree_View" localSheetId="3">'[1]GUI-Checklist'!#REF!</definedName>
    <definedName name="Tree_View" localSheetId="2">'[1]GUI-Checklist'!#REF!</definedName>
    <definedName name="Tree_View" localSheetId="1">'[1]GUI-Checklist'!#REF!</definedName>
    <definedName name="Tree_View" localSheetId="4">'[1]GUI-Checklist'!#REF!</definedName>
    <definedName name="Tree_View">#REF!</definedName>
    <definedName name="ああ">[2]ｸﾗｲｱﾝﾄﾒﾆｭｰ!$C$315</definedName>
    <definedName name="ｻﾌﾞﾒﾆｭｰﾊﾞｯﾁ作業終了">[2]ｸﾗｲｱﾝﾄﾒﾆｭｰ!$C$318</definedName>
    <definedName name="ｻﾌﾞﾒﾆｭｰﾊﾞｯﾁ作業開始">[2]ｸﾗｲｱﾝﾄﾒﾆｭｰ!$C$309</definedName>
    <definedName name="ｻﾌﾞﾒﾆｭｰﾊﾞｯﾁ処理終了">[2]ｸﾗｲｱﾝﾄﾒﾆｭｰ!$C$315</definedName>
    <definedName name="ｻﾌﾞﾒﾆｭｰﾊﾞｯﾁ処理開始">[2]ｸﾗｲｱﾝﾄﾒﾆｭｰ!$C$312</definedName>
    <definedName name="その他" localSheetId="3">[3]課題・確認項目表!#REF!</definedName>
    <definedName name="その他" localSheetId="2">[3]課題・確認項目表!#REF!</definedName>
    <definedName name="その他" localSheetId="1">[3]課題・確認項目表!#REF!</definedName>
    <definedName name="その他">[3]課題・確認項目表!#REF!</definedName>
    <definedName name="ﾃﾞｰﾀ収集DB定義" localSheetId="3">#REF!</definedName>
    <definedName name="ﾃﾞｰﾀ収集DB定義" localSheetId="2">#REF!</definedName>
    <definedName name="ﾃﾞｰﾀ収集DB定義" localSheetId="1">#REF!</definedName>
    <definedName name="ﾃﾞｰﾀ収集DB定義">#REF!</definedName>
    <definedName name="ﾃﾞｰﾀ収集について" localSheetId="3">[4]ｼｽﾃﾑ資料!#REF!</definedName>
    <definedName name="ﾃﾞｰﾀ収集について" localSheetId="2">[4]ｼｽﾃﾑ資料!#REF!</definedName>
    <definedName name="ﾃﾞｰﾀ収集について" localSheetId="1">[4]ｼｽﾃﾑ資料!#REF!</definedName>
    <definedName name="ﾃﾞｰﾀ収集について">[4]ｼｽﾃﾑ資料!#REF!</definedName>
    <definedName name="工順（QWA）" localSheetId="3">[5]工順（QWA）!#REF!</definedName>
    <definedName name="工順（QWA）" localSheetId="2">[5]工順（QWA）!#REF!</definedName>
    <definedName name="工順（QWA）" localSheetId="1">[5]工順（QWA）!#REF!</definedName>
    <definedName name="工順（QWA）">[5]工順（QWA）!#REF!</definedName>
    <definedName name="工順（ＲＣＡ）" localSheetId="3">'[5]工順(RCA)）'!#REF!</definedName>
    <definedName name="工順（ＲＣＡ）" localSheetId="2">'[5]工順(RCA)）'!#REF!</definedName>
    <definedName name="工順（ＲＣＡ）" localSheetId="1">'[5]工順(RCA)）'!#REF!</definedName>
    <definedName name="工順（ＲＣＡ）">'[5]工順(RCA)）'!#REF!</definedName>
    <definedName name="工順（ＴＥＢ）" localSheetId="3">#REF!</definedName>
    <definedName name="工順（ＴＥＢ）" localSheetId="2">#REF!</definedName>
    <definedName name="工順（ＴＥＢ）" localSheetId="1">#REF!</definedName>
    <definedName name="工順（ＴＥＢ）">#REF!</definedName>
    <definedName name="工順とレシピＱＷＡ" localSheetId="3">#REF!</definedName>
    <definedName name="工順とレシピＱＷＡ" localSheetId="2">#REF!</definedName>
    <definedName name="工順とレシピＱＷＡ" localSheetId="1">#REF!</definedName>
    <definedName name="工順とレシピＱＷＡ">#REF!</definedName>
  </definedNames>
  <calcPr calcId="144525"/>
</workbook>
</file>

<file path=xl/calcChain.xml><?xml version="1.0" encoding="utf-8"?>
<calcChain xmlns="http://schemas.openxmlformats.org/spreadsheetml/2006/main">
  <c r="H15" i="13" l="1"/>
  <c r="H14" i="13"/>
  <c r="H13" i="13"/>
  <c r="H12" i="13"/>
  <c r="H11" i="13"/>
  <c r="G15" i="13"/>
  <c r="G14" i="13"/>
  <c r="G13" i="13"/>
  <c r="G12" i="13"/>
  <c r="G11" i="13"/>
  <c r="F15" i="13"/>
  <c r="F14" i="13"/>
  <c r="F13" i="13"/>
  <c r="F12" i="13"/>
  <c r="F11" i="13"/>
  <c r="E15" i="13"/>
  <c r="E14" i="13"/>
  <c r="E13" i="13"/>
  <c r="E12" i="13"/>
  <c r="E11" i="13"/>
  <c r="D15" i="13"/>
  <c r="D14" i="13"/>
  <c r="D13" i="13"/>
  <c r="D12" i="13"/>
  <c r="D11" i="13"/>
  <c r="A10" i="16"/>
  <c r="A9" i="16"/>
  <c r="A11" i="16" s="1"/>
  <c r="E5" i="16" s="1"/>
  <c r="D5" i="16"/>
  <c r="C5" i="16"/>
  <c r="B5" i="16"/>
  <c r="A5" i="16"/>
  <c r="A11" i="15" l="1"/>
  <c r="A10" i="15"/>
  <c r="D5" i="14"/>
  <c r="C6" i="1" l="1"/>
  <c r="D5" i="15"/>
  <c r="C5" i="15" l="1"/>
  <c r="B5" i="15"/>
  <c r="A5" i="15"/>
  <c r="A5" i="14" l="1"/>
  <c r="C5" i="14"/>
  <c r="B5" i="14" l="1"/>
  <c r="A9" i="14" l="1"/>
  <c r="A11" i="14" l="1"/>
  <c r="A9" i="15" l="1"/>
  <c r="A12" i="14"/>
  <c r="A13" i="14" s="1"/>
  <c r="A14" i="14" l="1"/>
  <c r="A16" i="14" l="1"/>
  <c r="E5" i="15" l="1"/>
  <c r="A17" i="14"/>
  <c r="A18" i="14" l="1"/>
  <c r="A19" i="14" l="1"/>
  <c r="A20" i="14" s="1"/>
  <c r="A21" i="14" s="1"/>
  <c r="A22" i="14" s="1"/>
  <c r="A23" i="14" s="1"/>
  <c r="A24" i="14" s="1"/>
  <c r="A25" i="14" s="1"/>
  <c r="A26" i="14" s="1"/>
  <c r="A27" i="14" s="1"/>
  <c r="A28" i="14" s="1"/>
  <c r="A29" i="14" s="1"/>
  <c r="C5" i="13"/>
  <c r="A31" i="14" l="1"/>
  <c r="A32" i="14" s="1"/>
  <c r="A33" i="14" s="1"/>
  <c r="A34" i="14" s="1"/>
  <c r="A35" i="14" s="1"/>
  <c r="A36" i="14" s="1"/>
  <c r="E5" i="14" s="1"/>
  <c r="E18" i="13" l="1"/>
  <c r="E19" i="13" l="1"/>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LinhCP</author>
  </authors>
  <commentList>
    <comment ref="G7" authorId="0">
      <text>
        <r>
          <rPr>
            <b/>
            <sz val="9"/>
            <color indexed="81"/>
            <rFont val="Tahoma"/>
            <family val="2"/>
          </rPr>
          <t>LinhCP:</t>
        </r>
        <r>
          <rPr>
            <sz val="9"/>
            <color indexed="81"/>
            <rFont val="Tahoma"/>
            <family val="2"/>
          </rPr>
          <t xml:space="preserve">
The reason Pen touch hardware is not currently available </t>
        </r>
      </text>
    </comment>
  </commentList>
</comments>
</file>

<file path=xl/comments3.xml><?xml version="1.0" encoding="utf-8"?>
<comments xmlns="http://schemas.openxmlformats.org/spreadsheetml/2006/main">
  <authors>
    <author>LinhCP</author>
  </authors>
  <commentList>
    <comment ref="F7" authorId="0">
      <text>
        <r>
          <rPr>
            <b/>
            <sz val="9"/>
            <color indexed="81"/>
            <rFont val="Tahoma"/>
            <family val="2"/>
          </rPr>
          <t>LinhCP:</t>
        </r>
        <r>
          <rPr>
            <sz val="9"/>
            <color indexed="81"/>
            <rFont val="Tahoma"/>
            <family val="2"/>
          </rPr>
          <t xml:space="preserve">
The reason Pen touch hardware is not currently available </t>
        </r>
      </text>
    </comment>
  </commentList>
</comments>
</file>

<file path=xl/comments4.xml><?xml version="1.0" encoding="utf-8"?>
<comments xmlns="http://schemas.openxmlformats.org/spreadsheetml/2006/main">
  <authors>
    <author>LinhCP</author>
  </authors>
  <commentList>
    <comment ref="F7" authorId="0">
      <text>
        <r>
          <rPr>
            <b/>
            <sz val="9"/>
            <color indexed="81"/>
            <rFont val="Tahoma"/>
            <family val="2"/>
          </rPr>
          <t>LinhCP:</t>
        </r>
        <r>
          <rPr>
            <sz val="9"/>
            <color indexed="81"/>
            <rFont val="Tahoma"/>
            <family val="2"/>
          </rPr>
          <t xml:space="preserve">
The reason Pen touch hardware is not currently available </t>
        </r>
      </text>
    </comment>
  </commentList>
</comments>
</file>

<file path=xl/sharedStrings.xml><?xml version="1.0" encoding="utf-8"?>
<sst xmlns="http://schemas.openxmlformats.org/spreadsheetml/2006/main" count="267" uniqueCount="136">
  <si>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</si>
  <si>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</si>
  <si>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</si>
  <si>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</si>
  <si>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</si>
  <si>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</si>
  <si>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</si>
  <si>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</si>
  <si>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</si>
  <si>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</si>
  <si>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</si>
  <si>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</si>
  <si>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</si>
  <si>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</si>
  <si>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No</t>
  </si>
  <si>
    <t>A</t>
  </si>
  <si>
    <t>Carina</t>
  </si>
  <si>
    <t>Note</t>
  </si>
  <si>
    <t>Expected Results</t>
  </si>
  <si>
    <t>Steps</t>
  </si>
  <si>
    <t>Test Case Description</t>
  </si>
  <si>
    <t>Number of Test cases</t>
  </si>
  <si>
    <t>Tester</t>
  </si>
  <si>
    <t>Test requirement</t>
  </si>
  <si>
    <t>ID</t>
  </si>
  <si>
    <t>TEST REPORT</t>
  </si>
  <si>
    <t>Notes</t>
  </si>
  <si>
    <t>&lt;List modules included in this release&gt; ex: Release 1 includes 2 modules: Module1 and Module2</t>
  </si>
  <si>
    <t>Module code</t>
  </si>
  <si>
    <t>Number of  test cases</t>
  </si>
  <si>
    <t>%</t>
  </si>
  <si>
    <t>Test successful coverage</t>
  </si>
  <si>
    <t>Jason</t>
  </si>
  <si>
    <t>1.0</t>
  </si>
  <si>
    <t>Level 1</t>
  </si>
  <si>
    <t>Level 2</t>
  </si>
  <si>
    <t>LEVEL 2</t>
  </si>
  <si>
    <t>Level</t>
  </si>
  <si>
    <t>Result</t>
  </si>
  <si>
    <t>Level 3</t>
  </si>
  <si>
    <t>Level 4</t>
  </si>
  <si>
    <t>Total</t>
  </si>
  <si>
    <t>Model</t>
  </si>
  <si>
    <t>Display 1 page Dummy HTML Help file with embedded hyperlink to external website</t>
  </si>
  <si>
    <t>Check Help function</t>
  </si>
  <si>
    <t>LEVEL 1</t>
  </si>
  <si>
    <t>1. Dashboard is displayed on home page of VCM app
2. A menu bar is displayed
3. A pane is displayed in the right side of Dashboard
4. An HTML page is displayed with dummy data</t>
  </si>
  <si>
    <t>1. Dashboard is displayed on home page of VCM app
2. A menu bar is displayed
3. A pane is displayed in the right side of Dashboard
4. An HTML page is displayed successfully</t>
  </si>
  <si>
    <t>1. Dashboard is displayed on home page of VCM app
2. A menu bar is displayed
3. A pane is displayed in the right side of Dashboard
4. An HTML page is displayed with dummy data
5. External website is opened by Internet Explorer of Metro</t>
  </si>
  <si>
    <t xml:space="preserve">1. Dashboard is displayed on home page of VCM app
2. A menu bar is displayed
3. A pane is displayed in the right side of Dashboard
4. An HTML page is displayed with dummy data
</t>
  </si>
  <si>
    <t>Check Help function in case no internet connection</t>
  </si>
  <si>
    <t>1. Dashboard is displayed on home page of VCM app
2. A menu bar is displayed
3. A pane is displayed in the right side of Dashboard
4. An HTML page is displayed with dummy data
5. Internet Explorer is opened but displays a message to show that: Cannot open link, no internet connection</t>
  </si>
  <si>
    <t>LEVEL 4</t>
  </si>
  <si>
    <t>1. Dashboard is displayed on home page of VCM app
2. A menu bar is displayed
3. A pane is displayed in the right side of Dashboard
4. An HTML page is displayed with dummy data
5. Only existed HTML page is displayed without error</t>
  </si>
  <si>
    <t>Stress testing on opening Help page</t>
  </si>
  <si>
    <t>LEVEL 3</t>
  </si>
  <si>
    <t>Open hyperlink by other browsers as default</t>
  </si>
  <si>
    <r>
      <t xml:space="preserve">1. Dashboard is displayed on home page of VCM app
2. A menu bar is displayed
3. A pane is displayed in the right side of Dashboard
4. An HTML page is displayed with dummy data
5. </t>
    </r>
    <r>
      <rPr>
        <sz val="10"/>
        <color indexed="10"/>
        <rFont val="Tahoma"/>
        <family val="2"/>
      </rPr>
      <t>TBD</t>
    </r>
  </si>
  <si>
    <t>N/A</t>
  </si>
  <si>
    <t>Check UI of Help file</t>
  </si>
  <si>
    <t>1. Dashboard is displayed on home page of VCM app
2. A menu bar is displayed
3. A pane is displayed in the right side of Dashboard
4. Help file is diplayed as same as UI Design</t>
  </si>
  <si>
    <t>Re-open Help page when it is already opened</t>
  </si>
  <si>
    <t>Open hyperlink when Internet is not connected</t>
  </si>
  <si>
    <t>1. Dashboard is displayed on home page of VCM app
2. A menu bar is displayed
3. A pane is displayed in the right side of Dashboard
4. An HTML page is displayed with dummy data
5. Default browser is opened with content "Internet Explorer cannot display the webpage"</t>
  </si>
  <si>
    <t>1. Dashboard is displayed on home page of VCM app
2. A menu bar is displayed
3. A pane is displayed in the right side of Dashboard
4. An HTML page is displayed with dummy data.</t>
  </si>
  <si>
    <t>1. Dashboard is displayed on home page of VCM app
2. A menu bar is displayed
3. A pane is displayed in the right side of Dashboard
4. An HTML page is displayed with dummy data
5.  A pane is displayed in the right side of Dashboard</t>
  </si>
  <si>
    <t>1. Dashboard is displayed on home page of VCM app
2. "How to Use Your VAIO" page is displayed
3. Tutorial link is displayed
4. A menu bar is displayed
5. A pane is displayed in the right side of Dashboard
6. Help file is diplayed as same as UI Design</t>
  </si>
  <si>
    <t>Check the collapse of Help after focusing on Dashboard</t>
  </si>
  <si>
    <t>Check the collapse of Help after focusing on System Information area</t>
  </si>
  <si>
    <t>1. Dashboard is displayed on home page of VCM app
2. A menu bar is displayed
3. VAIO Care Settings is displayed
4. An HTML page is displayed with dummy data
5. Help is collapsed and Dashboard is displayed</t>
  </si>
  <si>
    <t>1. Dashboard is displayed on home page of VCM app
2. A menu bar is displayed
3. VAIO Care Settings is displayed
4. An HTML page is displayed with dummy data
5. Help is collapsed and System Information page is displayed</t>
  </si>
  <si>
    <t>1. Dashboard is displayed on home page of VCM app
2. System Information area is opened
3. A menu bar is displayed
4. VAIO Care Settings is displayed
5. An HTML page is displayed with dummy data
6. Help is collapsed and System Information page is focused</t>
  </si>
  <si>
    <t>Check the collapse of Help after focusing on System Information page</t>
  </si>
  <si>
    <t>Check the collapse of Help after focusing on Menu bar</t>
  </si>
  <si>
    <t>Check the collapse of Help after focusing on Logo</t>
  </si>
  <si>
    <t>Check the collapse of Help after focusing on secondary page</t>
  </si>
  <si>
    <t>Check the collapse of Help after focusing on Back button</t>
  </si>
  <si>
    <t>Check the collapse of Help after focusing on search page</t>
  </si>
  <si>
    <t>1. Dashboard is displayed on home page of VCM app
2. A menu bar is displayed
3. VAIO Care Settings is displayed
4. An HTML page is displayed with dummy data
5. Help is collapsed and Menu bar is focused</t>
  </si>
  <si>
    <t>1. Dashboard is displayed on home page of VCM app
2. Secondary page is opened
3. A menu bar is displayed
4. VAIO Care Settings is displayed
5. An HTML page is displayed with dummy data
6. Help is collapsed and secondary page is focused</t>
  </si>
  <si>
    <t>1. Dashboard is displayed on home page of VCM app
2. Secondary page is opened
3. A menu bar is displayed
4. VAIO Care Settings is displayed
5. An HTML page is displayed with dummy data
6. Help is collapsed and back to previous page</t>
  </si>
  <si>
    <t>1. Dashboard is displayed on home page of VCM app
2. Menu bar is displayed
3. 
- Search charm is displayed on the right of screen
- Title of Search Charm is "VAIO Care"
- VAIO Care is focused for search, ready for search
4. Data is input
5. Search page is displayed
6. Search page is focused on.
7. A menu bar is displayed
8. VAIO Care Settings is displayed
9. An HTML page is displayed with dummy data
10. Help is collapsed and search page is focused</t>
  </si>
  <si>
    <t>Touch</t>
  </si>
  <si>
    <t>Pen</t>
  </si>
  <si>
    <t>Test coverage</t>
  </si>
  <si>
    <t>Check Tab focus and selection</t>
  </si>
  <si>
    <t>Check Enter/Space bar key</t>
  </si>
  <si>
    <t>1. Dashboard is displayed on home page of VCM app
2. All highlight user control (buttons, textbox, checkboxes…) will be perfomed by using Enter/Spacebar key</t>
  </si>
  <si>
    <t>1. Dashboard is displayed on home page of VCM app
2. A menu bar is displayed
3. VAIO Care Settings is displayed
4. An HTML page is displayed with dummy data
5. Help is collapsed and logo is focused</t>
  </si>
  <si>
    <t>Check the collapse of Help after focusing on Back button of search page</t>
  </si>
  <si>
    <t>1. Dashboard is displayed on home page of VCM app
2. Menu bar is displayed
3. 
- Search charm is displayed on the right of screen
- Title of Search Charm is "VAIO Care"
- VAIO Care is focused for search, ready for search
4. Data is input
5. Search page is displayed
6. Search page is focused on.
7. A menu bar is displayed
8. VAIO Care Settings is displayed
9. An HTML page is displayed with dummy data
10. Help is collapsed and previous page is displayed</t>
  </si>
  <si>
    <t>PASS</t>
  </si>
  <si>
    <t>FAIL</t>
  </si>
  <si>
    <t>BLOCKED</t>
  </si>
  <si>
    <t>Mouse Keyboard</t>
  </si>
  <si>
    <t xml:space="preserve">Pre-condition: 
- VCM was installed
1. Click/Touch on VCM LiveTile on Start menu
2. Move mouse to the bottom - right of the Dashboard
3. Select "Settings" in the menu 
4. Click/Touch "Help" 
</t>
  </si>
  <si>
    <t>Single Click/Touch to open Help</t>
  </si>
  <si>
    <t xml:space="preserve">Pre-condition: 
- VCM was installed
1. Click/Touch on VCM LiveTile on Start menu
2. Move mouse to the bottom - right of the Dashboard
3. Select "Settings" in the menu 
4. Single Click/Touch "Help" 
</t>
  </si>
  <si>
    <t>Single Click/Touch to open hyperlink in the help file</t>
  </si>
  <si>
    <t xml:space="preserve">Pre-condition: 
- VCM was installed
1. Click/Touch on VCM LiveTile on Start menu
2. Move mouse to the bottom - right of the Dashboard
3. Select "Settings" in the menu 
4. Click/Touch "Help" 
5. Single Click/Touch on 1 hyperlink in the Help file
</t>
  </si>
  <si>
    <t>Double Click/Touch to open Help</t>
  </si>
  <si>
    <t xml:space="preserve">Pre-condition: 
- VCM was installed
1. Click/Touch on VCM LiveTile on Start menu
2. Move mouse to the bottom - right of the Dashboard
3. Select "Settings" in the menu 
4. Double Click/Touch "Help" 
</t>
  </si>
  <si>
    <t>Double Click/Touch to open hyperlink in the help file</t>
  </si>
  <si>
    <t xml:space="preserve">Pre-condition: 
- VCM was installed
1. Click/Touch on VCM LiveTile on Start menu
2. Move mouse to the bottom - right of the Dashboard
3. Select "Settings" in the menu 
4. Double Click/Touch "Help" 
5. Double Click/Touch on 1 hyperlink in the HTML help file 
</t>
  </si>
  <si>
    <t xml:space="preserve">Pre-condition: 
- VCM was installed
1. Click/Touch on VCM LiveTile on Start menu
2. Select "How to Use Your VAIO" on the menu bar
3. Click/Touch on Tutorial link
4. Move mouse to the bottom - left of the Dashboard
5. Select "Settings" in the menu 
6. Click/Touch "Help"  and observe
</t>
  </si>
  <si>
    <t xml:space="preserve">Pre-condition: 
- VCM was installed
- No internet connection
1. Click/Touch on VCM LiveTile on Start menu
2. Move mouse to the bottom - right of the Dashboard
3. Select "Settings" in the menu 
4. Click/Touch "Help" 
5. Click/Touch on 1 hyperlink in the HTML help file 
</t>
  </si>
  <si>
    <t>Pre-condition: 
- VCM is displaying in English
1. Click/Touch on VCM LiveTile on Start menu
2. Move the cursor to bottom right corner
3. Click/Touch Settings
4. Click/Touch Help
5. Focus on Dash board</t>
  </si>
  <si>
    <t>Pre-condition: 
- VCM is displaying in English
1. Click/Touch on VCM LiveTile on Start menu
2. Move the cursor to bottom right corner
3. Click/Touch Settings
4. Click/Touch Help
5. Focus on System Information</t>
  </si>
  <si>
    <t>Pre-condition: 
- VCM is displaying in English
1. Click/Touch on VCM LiveTile on Start menu
2. Click/Touch on System Information area
3. Move the cursor to bottom right corner
4. Click/Touch Settings
5. Click/Touch Help
6. Focus on System Information page</t>
  </si>
  <si>
    <t>Pre-condition: 
- VCM is displaying in English
1. Click/Touch on VCM LiveTile on Start menu
2. Move the cursor to bottom right corner
3. Click/Touch Settings
4. Click/Touch Help
5. Focus on Menu bar</t>
  </si>
  <si>
    <t>Pre-condition: 
- VCM is displaying in English
1. Click/Touch on VCM LiveTile on Start menu
2. Move the cursor to bottom right corner
3. Click/Touch Settings
4. Click/Touch Help
5. Focus on Logo</t>
  </si>
  <si>
    <t>Pre-condition: 
- VCM is displaying in English
1. Click/Touch on VCM LiveTile on Start menu
2. Click/Touch on a status item on the Dashboard
3. Move the cursor to bottom right corner
4. Click/Touch Settings
5. Click/Touch Help
6. Focus on secondary page</t>
  </si>
  <si>
    <t>Pre-condition: 
- VCM is displaying in English
1. Click/Touch on VCM LiveTile on Start menu
2. Click/Touch on a status item on the Dashboard
3. Move the cursor to bottom right corner
4. Click/Touch Settings
5. Click/Touch Help
6. Click/Touch Back button</t>
  </si>
  <si>
    <t>Pre-condition: 
- VCM is displaying in English
1. Click/Touch on VCM LiveTile on Start menu
2. Move mouse to the bottom-right corner of the Dashboard
3. Select "Search" 
4. Input data
5. Click/Touch search button/icon
6. Focus on search page
7. Move the cursor to bottom right corner
8. Click/Touch Settings
9. Click/Touch Help
10. Focus on search page</t>
  </si>
  <si>
    <t>Pre-condition: 
- VCM is displaying in English
1. Click/Touch on VCM LiveTile on Start menu
2. Move mouse to the bottom-right corner of the Dashboard
3. Select "Search" 
4. Input data
5. Click/Touch search button/icon
6. Focus on search page
7. Move the cursor to bottom right corner
8. Click/Touch Settings
9. Click/Touch Help
10. Focus on Back button</t>
  </si>
  <si>
    <t>1. Click/Touch on VCM LiveTile on Start menu
2. Press Tab key to check order of tab focus</t>
  </si>
  <si>
    <t xml:space="preserve">1. Click/Touch on VCM LiveTile on Start menu
2. Select choices through a  [Enter] or [Spacebar] key </t>
  </si>
  <si>
    <t xml:space="preserve">Pre-condition: 
- VCM was installed
- Help is already opened
1. Click/Touch on VCM LiveTile on Start menu
2. Move mouse to the bottom - right of the Dashboard
3. Select "Settings" in the menu 
4. Click/Touch "Help" 
5. Repeat from step 2 to step 4
</t>
  </si>
  <si>
    <t>Stress testing on multi Click/Touching on Help</t>
  </si>
  <si>
    <t xml:space="preserve">Pre-condition: 
- VCM was installed
1. Click/Touch on VCM LiveTile on Start menu
2. Move mouse to the bottom - right of the Dashboard
3. Select "Settings" in the menu 
4. Click/Touch "Help" for many times
</t>
  </si>
  <si>
    <t xml:space="preserve">Pre-condition: 
- VCM was installed
1. Click/Touch on VCM LiveTile on Start menu
2. Move mouse to the bottom - right of the Dashboard
3. Select "Settings" in the menu 
4. Click/Touch "Help" 
5. Repeat from step 2 to step 4 for many times
</t>
  </si>
  <si>
    <t xml:space="preserve">Pre-condition: 
- Internet is not connected
1. Click/Touch on VCM LiveTile on Start menu
2. Move mouse to the bottom - right of the Dashboard
3. Select "Settings" in the menu 
4. Click/Touch "Help" 
5. Click/Touch on 1 hyperlink in the HTML help file 
</t>
  </si>
  <si>
    <t xml:space="preserve">Pre-condition: 
- VCM was installed
- Using other browsers, different from IE, TBD
1. Click/Touch on VCM LiveTile on Start menu
2. Move mouse to the bottom - right of the Dashboard
3. Select "Settings" in the menu 
4. Click/Touch "Help" 
5. Click/Touch on 1 hyperlink in the HTML help file 
</t>
  </si>
  <si>
    <t>Click/Touch on Back Button on top Help page</t>
  </si>
  <si>
    <t xml:space="preserve">Pre-condition: 
- VCM was installed
1. Click/Touch on VCM LiveTile on Start menu
2. Move mouse to the bottom - right of the Dashboard
3. Select "Settings" in the menu 
4. Click/Touch "Help" 
5. Click/Touch on Back button on top help page
</t>
  </si>
  <si>
    <t>1. Dashboard is displayed on home page of VCM app
2. Tab order will be followed:
- Left to right
- Top to bottom</t>
  </si>
  <si>
    <t>Check Resolution and DPI</t>
  </si>
  <si>
    <t>LinhCP</t>
  </si>
  <si>
    <t>Create template</t>
  </si>
  <si>
    <t>Image</t>
  </si>
  <si>
    <t>Check Help GUI with:
- Resolution: 1920x1080
- DPI: 100
- High Contrast #1</t>
  </si>
  <si>
    <t>Check Help GUI with:
- Resolution: 1024x768
- DPI: 125
- High Contrast #1</t>
  </si>
  <si>
    <t>Check Help GUI with:
- Resolution: 1280x1024
- DPI: 150
- High Contrast #1</t>
  </si>
  <si>
    <t>Check GUI with English</t>
  </si>
  <si>
    <t>Check GUI with Japanese</t>
  </si>
  <si>
    <t>Check GUI with Chinese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</si>
</sst>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25">
    <font>
      <sz val="11"/>
      <name val="ＭＳ Ｐゴシック"/>
      <charset val="128"/>
    </font>
    <font>
      <sz val="10"/>
      <name val="Arial"/>
      <family val="2"/>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sz val="10"/>
      <color indexed="8"/>
      <name val="Tahoma"/>
      <family val="2"/>
    </font>
    <font>
      <sz val="11"/>
      <name val="ＭＳ Ｐゴシック"/>
      <charset val="128"/>
    </font>
    <font>
      <sz val="11"/>
      <name val="ＭＳ ゴシック"/>
      <family val="3"/>
      <charset val="128"/>
    </font>
    <font>
      <sz val="11"/>
      <name val="ＭＳ Ｐゴシック"/>
      <family val="3"/>
      <charset val="128"/>
    </font>
    <font>
      <sz val="10"/>
      <color indexed="10"/>
      <name val="Tahoma"/>
      <family val="2"/>
    </font>
    <font>
      <sz val="10"/>
      <color indexed="9"/>
      <name val="Tahoma"/>
      <family val="2"/>
    </font>
    <font>
      <b/>
      <sz val="10"/>
      <color indexed="12"/>
      <name val="Tahoma"/>
      <family val="2"/>
    </font>
    <font>
      <sz val="10"/>
      <color theme="1"/>
      <name val="Tahoma"/>
      <family val="2"/>
    </font>
    <font>
      <b/>
      <sz val="10"/>
      <color theme="1"/>
      <name val="Tahoma"/>
      <family val="2"/>
    </font>
    <font>
      <sz val="9"/>
      <color indexed="81"/>
      <name val="Tahoma"/>
      <family val="2"/>
    </font>
    <font>
      <b/>
      <sz val="9"/>
      <color indexed="81"/>
      <name val="Tahoma"/>
      <family val="2"/>
    </font>
  </fonts>
  <fills count="8">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rgb="FFFFC000"/>
        <bgColor indexed="32"/>
      </patternFill>
    </fill>
    <fill>
      <patternFill patternType="solid">
        <fgColor theme="0" tint="-0.499984740745262"/>
        <bgColor indexed="26"/>
      </patternFill>
    </fill>
    <fill>
      <patternFill patternType="solid">
        <fgColor theme="0"/>
        <bgColor indexed="64"/>
      </patternFill>
    </fill>
    <fill>
      <patternFill patternType="solid">
        <fgColor theme="0"/>
        <bgColor indexed="26"/>
      </patternFill>
    </fill>
  </fills>
  <borders count="38">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medium">
        <color indexed="8"/>
      </bottom>
      <diagonal/>
    </border>
    <border>
      <left style="thin">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bottom style="thin">
        <color indexed="8"/>
      </bottom>
      <diagonal/>
    </border>
    <border>
      <left style="medium">
        <color indexed="8"/>
      </left>
      <right/>
      <top style="thin">
        <color indexed="8"/>
      </top>
      <bottom style="thin">
        <color indexed="8"/>
      </bottom>
      <diagonal/>
    </border>
    <border>
      <left/>
      <right style="medium">
        <color indexed="8"/>
      </right>
      <top/>
      <bottom/>
      <diagonal/>
    </border>
    <border>
      <left style="thin">
        <color indexed="64"/>
      </left>
      <right style="thin">
        <color indexed="64"/>
      </right>
      <top style="thin">
        <color indexed="64"/>
      </top>
      <bottom/>
      <diagonal/>
    </border>
    <border>
      <left/>
      <right style="hair">
        <color indexed="8"/>
      </right>
      <top style="thin">
        <color indexed="8"/>
      </top>
      <bottom/>
      <diagonal/>
    </border>
    <border>
      <left/>
      <right style="hair">
        <color indexed="8"/>
      </right>
      <top/>
      <bottom style="thin">
        <color indexed="8"/>
      </bottom>
      <diagonal/>
    </border>
    <border>
      <left style="medium">
        <color indexed="64"/>
      </left>
      <right style="medium">
        <color indexed="64"/>
      </right>
      <top style="hair">
        <color indexed="8"/>
      </top>
      <bottom style="hair">
        <color indexed="8"/>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hair">
        <color indexed="8"/>
      </right>
      <top style="hair">
        <color indexed="8"/>
      </top>
      <bottom style="hair">
        <color indexed="8"/>
      </bottom>
      <diagonal/>
    </border>
    <border>
      <left style="hair">
        <color indexed="8"/>
      </left>
      <right/>
      <top style="hair">
        <color indexed="8"/>
      </top>
      <bottom style="thin">
        <color indexed="8"/>
      </bottom>
      <diagonal/>
    </border>
    <border>
      <left style="hair">
        <color indexed="8"/>
      </left>
      <right/>
      <top style="thin">
        <color indexed="8"/>
      </top>
      <bottom style="hair">
        <color indexed="8"/>
      </bottom>
      <diagonal/>
    </border>
    <border>
      <left/>
      <right/>
      <top/>
      <bottom style="thin">
        <color indexed="64"/>
      </bottom>
      <diagonal/>
    </border>
    <border>
      <left style="thin">
        <color indexed="64"/>
      </left>
      <right style="thin">
        <color indexed="64"/>
      </right>
      <top/>
      <bottom style="thin">
        <color indexed="64"/>
      </bottom>
      <diagonal/>
    </border>
    <border>
      <left style="thin">
        <color indexed="8"/>
      </left>
      <right/>
      <top/>
      <bottom style="thin">
        <color indexed="8"/>
      </bottom>
      <diagonal/>
    </border>
    <border>
      <left style="thin">
        <color indexed="8"/>
      </left>
      <right/>
      <top style="thin">
        <color indexed="8"/>
      </top>
      <bottom style="medium">
        <color indexed="8"/>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8"/>
      </left>
      <right/>
      <top style="thin">
        <color indexed="8"/>
      </top>
      <bottom/>
      <diagonal/>
    </border>
  </borders>
  <cellStyleXfs count="6">
    <xf numFmtId="0" fontId="0" fillId="0" borderId="0"/>
    <xf numFmtId="0" fontId="16" fillId="0" borderId="0"/>
    <xf numFmtId="0" fontId="1" fillId="0" borderId="0"/>
    <xf numFmtId="0" fontId="15" fillId="0" borderId="0"/>
    <xf numFmtId="0" fontId="15" fillId="0" borderId="0"/>
    <xf numFmtId="0" fontId="17" fillId="0" borderId="0"/>
  </cellStyleXfs>
  <cellXfs count="134">
    <xf numFmtId="0" fontId="0" fillId="0" borderId="0" xfId="0"/>
    <xf numFmtId="0" fontId="2" fillId="0" borderId="0" xfId="0" applyFont="1"/>
    <xf numFmtId="0" fontId="2" fillId="0" borderId="0" xfId="0" applyFont="1" applyAlignment="1">
      <alignment horizontal="left" indent="1"/>
    </xf>
    <xf numFmtId="0" fontId="3" fillId="2" borderId="0" xfId="0" applyFont="1" applyFill="1" applyAlignment="1">
      <alignment horizontal="center" vertical="center"/>
    </xf>
    <xf numFmtId="0" fontId="4" fillId="0" borderId="1" xfId="0" applyFont="1" applyBorder="1" applyAlignment="1">
      <alignment horizontal="center" vertical="center"/>
    </xf>
    <xf numFmtId="0" fontId="2" fillId="0" borderId="0" xfId="0" applyFont="1" applyAlignment="1">
      <alignment horizontal="center" vertical="center"/>
    </xf>
    <xf numFmtId="0" fontId="6" fillId="2" borderId="0" xfId="0" applyFont="1" applyFill="1" applyAlignment="1">
      <alignment horizontal="left" indent="1"/>
    </xf>
    <xf numFmtId="0" fontId="2" fillId="2" borderId="0" xfId="0" applyFont="1" applyFill="1"/>
    <xf numFmtId="0" fontId="6" fillId="2" borderId="2" xfId="0" applyFont="1" applyFill="1" applyBorder="1" applyAlignment="1">
      <alignment horizontal="left"/>
    </xf>
    <xf numFmtId="0" fontId="2" fillId="0" borderId="3" xfId="0" applyFont="1" applyBorder="1" applyAlignment="1"/>
    <xf numFmtId="0" fontId="7" fillId="0" borderId="0" xfId="0" applyFont="1" applyBorder="1" applyAlignment="1">
      <alignment horizontal="left" indent="1"/>
    </xf>
    <xf numFmtId="0" fontId="2" fillId="0" borderId="0" xfId="0" applyFont="1" applyBorder="1"/>
    <xf numFmtId="0" fontId="6" fillId="0" borderId="0" xfId="0" applyFont="1" applyAlignment="1">
      <alignment horizontal="left"/>
    </xf>
    <xf numFmtId="0" fontId="2" fillId="0" borderId="0" xfId="0" applyFont="1" applyAlignment="1">
      <alignment vertical="center"/>
    </xf>
    <xf numFmtId="164" fontId="8" fillId="3" borderId="4" xfId="0" applyNumberFormat="1" applyFont="1" applyFill="1" applyBorder="1" applyAlignment="1">
      <alignment horizontal="center" vertical="center"/>
    </xf>
    <xf numFmtId="0" fontId="8" fillId="3" borderId="5" xfId="0" applyFont="1" applyFill="1" applyBorder="1" applyAlignment="1">
      <alignment horizontal="center" vertical="center"/>
    </xf>
    <xf numFmtId="0" fontId="8" fillId="3" borderId="6" xfId="0" applyFont="1" applyFill="1" applyBorder="1" applyAlignment="1">
      <alignment horizontal="center" vertical="center"/>
    </xf>
    <xf numFmtId="0" fontId="2" fillId="0" borderId="0" xfId="0" applyFont="1" applyAlignment="1">
      <alignment vertical="top"/>
    </xf>
    <xf numFmtId="0" fontId="7" fillId="0" borderId="8" xfId="0" applyFont="1" applyBorder="1" applyAlignment="1">
      <alignment vertical="top" wrapText="1"/>
    </xf>
    <xf numFmtId="164" fontId="2" fillId="0" borderId="9" xfId="0" applyNumberFormat="1" applyFont="1" applyBorder="1" applyAlignment="1">
      <alignment vertical="top"/>
    </xf>
    <xf numFmtId="0" fontId="2" fillId="0" borderId="10" xfId="0" applyFont="1" applyBorder="1" applyAlignment="1">
      <alignment vertical="top"/>
    </xf>
    <xf numFmtId="0" fontId="2" fillId="2" borderId="0" xfId="0" applyFont="1" applyFill="1" applyAlignment="1">
      <alignment wrapText="1"/>
    </xf>
    <xf numFmtId="0" fontId="14" fillId="2" borderId="0" xfId="0" applyFont="1" applyFill="1" applyBorder="1" applyAlignment="1">
      <alignment horizontal="center" wrapText="1"/>
    </xf>
    <xf numFmtId="16" fontId="7" fillId="0" borderId="3" xfId="0" applyNumberFormat="1" applyFont="1" applyBorder="1" applyAlignment="1">
      <alignment horizontal="left" indent="1"/>
    </xf>
    <xf numFmtId="0" fontId="7" fillId="0" borderId="0" xfId="0" applyFont="1" applyAlignment="1">
      <alignment horizontal="center"/>
    </xf>
    <xf numFmtId="0" fontId="2" fillId="0" borderId="0" xfId="0" applyFont="1" applyAlignment="1">
      <alignment horizontal="center"/>
    </xf>
    <xf numFmtId="49" fontId="2" fillId="0" borderId="10" xfId="0" applyNumberFormat="1" applyFont="1" applyBorder="1" applyAlignment="1">
      <alignment horizontal="center" vertical="top"/>
    </xf>
    <xf numFmtId="0" fontId="2" fillId="0" borderId="10" xfId="0" applyFont="1" applyBorder="1" applyAlignment="1">
      <alignment horizontal="center" vertical="top"/>
    </xf>
    <xf numFmtId="0" fontId="6" fillId="2" borderId="2" xfId="0" applyFont="1" applyFill="1" applyBorder="1" applyAlignment="1">
      <alignment horizontal="left" wrapText="1"/>
    </xf>
    <xf numFmtId="0" fontId="2" fillId="0" borderId="0" xfId="0" applyFont="1" applyAlignment="1">
      <alignment wrapText="1"/>
    </xf>
    <xf numFmtId="0" fontId="8" fillId="3" borderId="5" xfId="0" applyFont="1" applyFill="1" applyBorder="1" applyAlignment="1">
      <alignment horizontal="center" vertical="center" wrapText="1"/>
    </xf>
    <xf numFmtId="49" fontId="7" fillId="0" borderId="3" xfId="0" applyNumberFormat="1" applyFont="1" applyBorder="1" applyAlignment="1">
      <alignment horizontal="left" indent="1"/>
    </xf>
    <xf numFmtId="0" fontId="18" fillId="2" borderId="0" xfId="0" applyFont="1" applyFill="1"/>
    <xf numFmtId="0" fontId="13" fillId="2" borderId="0" xfId="0" applyFont="1" applyFill="1" applyAlignment="1">
      <alignment horizontal="left"/>
    </xf>
    <xf numFmtId="0" fontId="2" fillId="0" borderId="11" xfId="0" applyFont="1" applyFill="1" applyBorder="1" applyAlignment="1">
      <alignment horizontal="center" vertical="top" wrapText="1"/>
    </xf>
    <xf numFmtId="0" fontId="14" fillId="2" borderId="0" xfId="0" applyFont="1" applyFill="1" applyAlignment="1"/>
    <xf numFmtId="0" fontId="12" fillId="2" borderId="0" xfId="4" applyFont="1" applyFill="1" applyBorder="1" applyAlignment="1">
      <alignment horizontal="center" vertical="center" wrapText="1"/>
    </xf>
    <xf numFmtId="0" fontId="8" fillId="3" borderId="12" xfId="4" applyFont="1" applyFill="1" applyBorder="1" applyAlignment="1">
      <alignment horizontal="center" vertical="center" wrapText="1"/>
    </xf>
    <xf numFmtId="0" fontId="18" fillId="2" borderId="0" xfId="0" applyFont="1" applyFill="1" applyBorder="1" applyAlignment="1">
      <alignment horizontal="center" wrapText="1"/>
    </xf>
    <xf numFmtId="0" fontId="14" fillId="2" borderId="13" xfId="0" applyFont="1" applyFill="1" applyBorder="1" applyAlignment="1">
      <alignment horizontal="center" vertical="center"/>
    </xf>
    <xf numFmtId="0" fontId="11" fillId="2" borderId="14" xfId="0" applyFont="1" applyFill="1" applyBorder="1" applyAlignment="1">
      <alignment horizontal="center" vertical="center" wrapText="1"/>
    </xf>
    <xf numFmtId="0" fontId="11" fillId="2" borderId="15" xfId="0" applyFont="1" applyFill="1" applyBorder="1" applyAlignment="1">
      <alignment horizontal="center" vertical="center"/>
    </xf>
    <xf numFmtId="0" fontId="18" fillId="2" borderId="0" xfId="0" applyFont="1" applyFill="1" applyAlignment="1">
      <alignment wrapText="1"/>
    </xf>
    <xf numFmtId="0" fontId="13" fillId="2" borderId="16" xfId="4" applyFont="1" applyFill="1" applyBorder="1" applyAlignment="1">
      <alignment horizontal="left" wrapText="1"/>
    </xf>
    <xf numFmtId="0" fontId="13" fillId="2" borderId="17" xfId="4" applyFont="1" applyFill="1" applyBorder="1" applyAlignment="1">
      <alignment horizontal="left" wrapText="1"/>
    </xf>
    <xf numFmtId="0" fontId="21" fillId="2" borderId="11" xfId="4" applyFont="1" applyFill="1" applyBorder="1" applyAlignment="1">
      <alignment horizontal="left" vertical="top" wrapText="1"/>
    </xf>
    <xf numFmtId="0" fontId="6" fillId="2" borderId="2" xfId="0" applyFont="1" applyFill="1" applyBorder="1" applyAlignment="1">
      <alignment horizontal="left" vertical="center"/>
    </xf>
    <xf numFmtId="0" fontId="13" fillId="2" borderId="0" xfId="3" applyFont="1" applyFill="1" applyBorder="1"/>
    <xf numFmtId="0" fontId="2" fillId="2" borderId="0" xfId="3" applyFont="1" applyFill="1" applyBorder="1"/>
    <xf numFmtId="164" fontId="2" fillId="2" borderId="0" xfId="3" applyNumberFormat="1" applyFont="1" applyFill="1" applyBorder="1"/>
    <xf numFmtId="0" fontId="6" fillId="2" borderId="2" xfId="0" applyFont="1" applyFill="1" applyBorder="1" applyAlignment="1">
      <alignment vertical="center"/>
    </xf>
    <xf numFmtId="0" fontId="6" fillId="2" borderId="0" xfId="0" applyFont="1" applyFill="1"/>
    <xf numFmtId="0" fontId="7" fillId="2" borderId="0" xfId="3" applyFont="1" applyFill="1" applyBorder="1"/>
    <xf numFmtId="0" fontId="2" fillId="2" borderId="0" xfId="0" applyFont="1" applyFill="1" applyBorder="1"/>
    <xf numFmtId="0" fontId="2" fillId="2" borderId="18" xfId="0" applyFont="1" applyFill="1" applyBorder="1" applyAlignment="1"/>
    <xf numFmtId="0" fontId="8" fillId="3" borderId="5" xfId="0" applyNumberFormat="1" applyFont="1" applyFill="1" applyBorder="1" applyAlignment="1">
      <alignment horizontal="center"/>
    </xf>
    <xf numFmtId="0" fontId="8" fillId="3" borderId="5" xfId="0" applyNumberFormat="1" applyFont="1" applyFill="1" applyBorder="1" applyAlignment="1">
      <alignment horizontal="center" wrapText="1"/>
    </xf>
    <xf numFmtId="0" fontId="2" fillId="2" borderId="18" xfId="0" applyFont="1" applyFill="1" applyBorder="1"/>
    <xf numFmtId="0" fontId="2" fillId="2" borderId="7" xfId="0" applyNumberFormat="1" applyFont="1" applyFill="1" applyBorder="1" applyAlignment="1">
      <alignment horizontal="center"/>
    </xf>
    <xf numFmtId="0" fontId="8" fillId="3" borderId="10" xfId="0" applyFont="1" applyFill="1" applyBorder="1"/>
    <xf numFmtId="0" fontId="19" fillId="3" borderId="10" xfId="0" applyFont="1" applyFill="1" applyBorder="1" applyAlignment="1">
      <alignment horizontal="center"/>
    </xf>
    <xf numFmtId="0" fontId="2" fillId="2" borderId="0" xfId="0" applyFont="1" applyFill="1" applyBorder="1" applyAlignment="1">
      <alignment horizontal="center"/>
    </xf>
    <xf numFmtId="10" fontId="2" fillId="2" borderId="0" xfId="0" applyNumberFormat="1" applyFont="1" applyFill="1" applyBorder="1" applyAlignment="1">
      <alignment horizontal="center"/>
    </xf>
    <xf numFmtId="9" fontId="2" fillId="2" borderId="0" xfId="0" applyNumberFormat="1" applyFont="1" applyFill="1" applyBorder="1" applyAlignment="1">
      <alignment horizontal="center"/>
    </xf>
    <xf numFmtId="0" fontId="6" fillId="2" borderId="0" xfId="0" applyFont="1" applyFill="1" applyBorder="1" applyAlignment="1">
      <alignment horizontal="left"/>
    </xf>
    <xf numFmtId="2" fontId="20" fillId="2" borderId="0" xfId="0" applyNumberFormat="1" applyFont="1" applyFill="1" applyBorder="1" applyAlignment="1">
      <alignment horizontal="right" wrapText="1"/>
    </xf>
    <xf numFmtId="0" fontId="2" fillId="0" borderId="19" xfId="0" applyFont="1" applyFill="1" applyBorder="1" applyAlignment="1">
      <alignment horizontal="center" vertical="top" wrapText="1"/>
    </xf>
    <xf numFmtId="0" fontId="21" fillId="0" borderId="11" xfId="4" applyFont="1" applyFill="1" applyBorder="1" applyAlignment="1">
      <alignment vertical="top" wrapText="1"/>
    </xf>
    <xf numFmtId="0" fontId="2" fillId="0" borderId="11" xfId="0" applyFont="1" applyBorder="1" applyAlignment="1">
      <alignment vertical="top" wrapText="1"/>
    </xf>
    <xf numFmtId="0" fontId="8" fillId="4" borderId="0" xfId="4" applyFont="1" applyFill="1" applyBorder="1" applyAlignment="1">
      <alignment horizontal="center" vertical="center" wrapText="1"/>
    </xf>
    <xf numFmtId="0" fontId="22" fillId="4" borderId="0" xfId="4" applyFont="1" applyFill="1" applyBorder="1" applyAlignment="1">
      <alignment horizontal="center" vertical="center" wrapText="1"/>
    </xf>
    <xf numFmtId="0" fontId="2" fillId="2" borderId="0" xfId="0" applyFont="1" applyFill="1" applyAlignment="1">
      <alignment horizontal="center"/>
    </xf>
    <xf numFmtId="0" fontId="8" fillId="3" borderId="20" xfId="0" applyNumberFormat="1" applyFont="1" applyFill="1" applyBorder="1" applyAlignment="1">
      <alignment horizontal="center"/>
    </xf>
    <xf numFmtId="0" fontId="19" fillId="3" borderId="21" xfId="0" applyNumberFormat="1" applyFont="1" applyFill="1" applyBorder="1" applyAlignment="1">
      <alignment horizontal="center"/>
    </xf>
    <xf numFmtId="0" fontId="2" fillId="2" borderId="22" xfId="0" applyNumberFormat="1" applyFont="1" applyFill="1" applyBorder="1" applyAlignment="1">
      <alignment horizontal="center"/>
    </xf>
    <xf numFmtId="0" fontId="8" fillId="4" borderId="23" xfId="4" applyFont="1" applyFill="1" applyBorder="1" applyAlignment="1">
      <alignment horizontal="center" vertical="center" wrapText="1"/>
    </xf>
    <xf numFmtId="0" fontId="8" fillId="4" borderId="24" xfId="4" applyFont="1" applyFill="1" applyBorder="1" applyAlignment="1">
      <alignment horizontal="center" vertical="center" wrapText="1"/>
    </xf>
    <xf numFmtId="0" fontId="2" fillId="5" borderId="25" xfId="0" applyFont="1" applyFill="1" applyBorder="1"/>
    <xf numFmtId="0" fontId="2" fillId="5" borderId="24" xfId="0" applyFont="1" applyFill="1" applyBorder="1"/>
    <xf numFmtId="0" fontId="2" fillId="5" borderId="24" xfId="0" applyFont="1" applyFill="1" applyBorder="1" applyAlignment="1">
      <alignment horizontal="center"/>
    </xf>
    <xf numFmtId="0" fontId="13" fillId="5" borderId="26" xfId="0" applyFont="1" applyFill="1" applyBorder="1" applyAlignment="1">
      <alignment horizontal="left" wrapText="1"/>
    </xf>
    <xf numFmtId="0" fontId="13" fillId="2" borderId="27" xfId="0" applyNumberFormat="1" applyFont="1" applyFill="1" applyBorder="1"/>
    <xf numFmtId="0" fontId="21" fillId="6" borderId="11" xfId="4" applyFont="1" applyFill="1" applyBorder="1" applyAlignment="1">
      <alignment vertical="top" wrapText="1"/>
    </xf>
    <xf numFmtId="0" fontId="21" fillId="7" borderId="11" xfId="4" applyFont="1" applyFill="1" applyBorder="1" applyAlignment="1">
      <alignment horizontal="left" vertical="top" wrapText="1"/>
    </xf>
    <xf numFmtId="0" fontId="2" fillId="6" borderId="11" xfId="0" applyFont="1" applyFill="1" applyBorder="1" applyAlignment="1">
      <alignment horizontal="center" vertical="top" wrapText="1"/>
    </xf>
    <xf numFmtId="0" fontId="2" fillId="6" borderId="0" xfId="0" applyFont="1" applyFill="1"/>
    <xf numFmtId="0" fontId="19" fillId="3" borderId="28" xfId="0" applyFont="1" applyFill="1" applyBorder="1" applyAlignment="1">
      <alignment horizontal="center"/>
    </xf>
    <xf numFmtId="0" fontId="8" fillId="3" borderId="29" xfId="0" applyNumberFormat="1" applyFont="1" applyFill="1" applyBorder="1" applyAlignment="1">
      <alignment horizontal="center" wrapText="1"/>
    </xf>
    <xf numFmtId="0" fontId="2" fillId="0" borderId="10" xfId="0" quotePrefix="1" applyFont="1" applyBorder="1" applyAlignment="1">
      <alignment vertical="top" wrapText="1"/>
    </xf>
    <xf numFmtId="0" fontId="8" fillId="4" borderId="30" xfId="4" applyFont="1" applyFill="1" applyBorder="1" applyAlignment="1">
      <alignment horizontal="center" vertical="center" wrapText="1"/>
    </xf>
    <xf numFmtId="0" fontId="21" fillId="0" borderId="19" xfId="0" applyFont="1" applyFill="1" applyBorder="1" applyAlignment="1">
      <alignment horizontal="center" vertical="top" wrapText="1"/>
    </xf>
    <xf numFmtId="0" fontId="21" fillId="0" borderId="11" xfId="0" applyFont="1" applyFill="1" applyBorder="1" applyAlignment="1">
      <alignment horizontal="center" vertical="top" wrapText="1"/>
    </xf>
    <xf numFmtId="0" fontId="21" fillId="0" borderId="11" xfId="0" applyFont="1" applyBorder="1" applyAlignment="1">
      <alignment vertical="top" wrapText="1"/>
    </xf>
    <xf numFmtId="0" fontId="21" fillId="0" borderId="0" xfId="0" applyFont="1"/>
    <xf numFmtId="0" fontId="11" fillId="2" borderId="32" xfId="0" applyFont="1" applyFill="1" applyBorder="1" applyAlignment="1">
      <alignment horizontal="center" vertical="center" wrapText="1"/>
    </xf>
    <xf numFmtId="0" fontId="14" fillId="2" borderId="33" xfId="0" applyFont="1" applyFill="1" applyBorder="1" applyAlignment="1">
      <alignment horizontal="center" vertical="center"/>
    </xf>
    <xf numFmtId="0" fontId="6" fillId="2" borderId="1" xfId="0" applyFont="1" applyFill="1" applyBorder="1" applyAlignment="1">
      <alignment vertical="center"/>
    </xf>
    <xf numFmtId="0" fontId="12" fillId="2" borderId="0" xfId="0" applyFont="1" applyFill="1" applyBorder="1" applyAlignment="1">
      <alignment horizontal="center" wrapText="1"/>
    </xf>
    <xf numFmtId="0" fontId="11" fillId="2" borderId="0" xfId="0" applyFont="1" applyFill="1" applyBorder="1" applyAlignment="1">
      <alignment horizontal="center" wrapText="1"/>
    </xf>
    <xf numFmtId="0" fontId="13" fillId="0" borderId="11" xfId="0" applyFont="1" applyFill="1" applyBorder="1" applyAlignment="1">
      <alignment horizontal="center" vertical="top" wrapText="1"/>
    </xf>
    <xf numFmtId="0" fontId="13" fillId="5" borderId="24" xfId="0" applyFont="1" applyFill="1" applyBorder="1"/>
    <xf numFmtId="0" fontId="13" fillId="2" borderId="0" xfId="0" applyFont="1" applyFill="1"/>
    <xf numFmtId="0" fontId="21" fillId="0" borderId="11" xfId="0" applyFont="1" applyBorder="1" applyAlignment="1">
      <alignment horizontal="left" vertical="top" wrapText="1"/>
    </xf>
    <xf numFmtId="0" fontId="21" fillId="2" borderId="31" xfId="4" applyFont="1" applyFill="1" applyBorder="1" applyAlignment="1">
      <alignment horizontal="left" vertical="top" wrapText="1"/>
    </xf>
    <xf numFmtId="0" fontId="22" fillId="0" borderId="11" xfId="0" applyFont="1" applyFill="1" applyBorder="1" applyAlignment="1">
      <alignment horizontal="center" vertical="top" wrapText="1"/>
    </xf>
    <xf numFmtId="0" fontId="5" fillId="0" borderId="2" xfId="0" applyFont="1" applyBorder="1" applyAlignment="1">
      <alignment horizontal="center" vertical="center"/>
    </xf>
    <xf numFmtId="0" fontId="7" fillId="0" borderId="2" xfId="0" applyFont="1" applyBorder="1" applyAlignment="1">
      <alignment horizontal="left"/>
    </xf>
    <xf numFmtId="0" fontId="6" fillId="2" borderId="2" xfId="0" applyFont="1" applyFill="1" applyBorder="1" applyAlignment="1">
      <alignment horizontal="left" vertical="center"/>
    </xf>
    <xf numFmtId="0" fontId="7" fillId="0" borderId="2" xfId="0" applyFont="1" applyBorder="1" applyAlignment="1">
      <alignment horizontal="left" vertical="center"/>
    </xf>
    <xf numFmtId="0" fontId="21" fillId="0" borderId="19" xfId="4" applyFont="1" applyFill="1" applyBorder="1" applyAlignment="1">
      <alignment horizontal="left" vertical="center" wrapText="1"/>
    </xf>
    <xf numFmtId="0" fontId="21" fillId="0" borderId="31" xfId="4" applyFont="1" applyFill="1" applyBorder="1" applyAlignment="1">
      <alignment horizontal="left" vertical="center" wrapText="1"/>
    </xf>
    <xf numFmtId="0" fontId="11" fillId="2" borderId="25" xfId="0" applyFont="1" applyFill="1" applyBorder="1" applyAlignment="1">
      <alignment horizontal="center" vertical="center" wrapText="1"/>
    </xf>
    <xf numFmtId="0" fontId="11" fillId="2" borderId="24" xfId="0" applyFont="1" applyFill="1" applyBorder="1" applyAlignment="1">
      <alignment horizontal="center" vertical="center" wrapText="1"/>
    </xf>
    <xf numFmtId="0" fontId="11" fillId="2" borderId="26" xfId="0" applyFont="1" applyFill="1" applyBorder="1" applyAlignment="1">
      <alignment horizontal="center" vertical="center" wrapText="1"/>
    </xf>
    <xf numFmtId="0" fontId="14" fillId="2" borderId="34" xfId="0" applyFont="1" applyFill="1" applyBorder="1" applyAlignment="1">
      <alignment horizontal="center" vertical="center"/>
    </xf>
    <xf numFmtId="0" fontId="14" fillId="2" borderId="35" xfId="0" applyFont="1" applyFill="1" applyBorder="1" applyAlignment="1">
      <alignment horizontal="center" vertical="center"/>
    </xf>
    <xf numFmtId="0" fontId="14" fillId="2" borderId="36" xfId="0" applyFont="1" applyFill="1" applyBorder="1" applyAlignment="1">
      <alignment horizontal="center" vertical="center"/>
    </xf>
    <xf numFmtId="0" fontId="7" fillId="2" borderId="25" xfId="4" applyFont="1" applyFill="1" applyBorder="1" applyAlignment="1">
      <alignment horizontal="left" wrapText="1"/>
    </xf>
    <xf numFmtId="0" fontId="7" fillId="2" borderId="24" xfId="4" applyFont="1" applyFill="1" applyBorder="1" applyAlignment="1">
      <alignment horizontal="left" wrapText="1"/>
    </xf>
    <xf numFmtId="0" fontId="7" fillId="2" borderId="26" xfId="4" applyFont="1" applyFill="1" applyBorder="1" applyAlignment="1">
      <alignment horizontal="left" wrapText="1"/>
    </xf>
    <xf numFmtId="0" fontId="5" fillId="2" borderId="0" xfId="3" applyFont="1" applyFill="1" applyBorder="1" applyAlignment="1">
      <alignment horizontal="center"/>
    </xf>
    <xf numFmtId="0" fontId="7" fillId="2" borderId="2" xfId="0" applyFont="1" applyFill="1" applyBorder="1" applyAlignment="1">
      <alignment horizontal="left"/>
    </xf>
    <xf numFmtId="0" fontId="6" fillId="2" borderId="2" xfId="0" applyFont="1" applyFill="1" applyBorder="1" applyAlignment="1">
      <alignment horizontal="left"/>
    </xf>
    <xf numFmtId="0" fontId="6" fillId="2" borderId="1" xfId="0" applyFont="1" applyFill="1" applyBorder="1" applyAlignment="1">
      <alignment horizontal="left"/>
    </xf>
    <xf numFmtId="0" fontId="2" fillId="2" borderId="25" xfId="0" applyFont="1" applyFill="1" applyBorder="1" applyAlignment="1">
      <alignment horizontal="left" vertical="top"/>
    </xf>
    <xf numFmtId="0" fontId="2" fillId="2" borderId="26" xfId="0" applyFont="1" applyFill="1" applyBorder="1" applyAlignment="1">
      <alignment horizontal="left" vertical="top"/>
    </xf>
    <xf numFmtId="0" fontId="7" fillId="2" borderId="12" xfId="0" applyFont="1" applyFill="1" applyBorder="1" applyAlignment="1">
      <alignment horizontal="left"/>
    </xf>
    <xf numFmtId="0" fontId="6" fillId="2" borderId="12" xfId="0" applyFont="1" applyFill="1" applyBorder="1" applyAlignment="1">
      <alignment horizontal="left"/>
    </xf>
    <xf numFmtId="0" fontId="6" fillId="2" borderId="37" xfId="0" applyFont="1" applyFill="1" applyBorder="1" applyAlignment="1">
      <alignment horizontal="left"/>
    </xf>
    <xf numFmtId="0" fontId="7" fillId="2" borderId="25" xfId="3" applyFont="1" applyFill="1" applyBorder="1" applyAlignment="1">
      <alignment horizontal="left" vertical="top"/>
    </xf>
    <xf numFmtId="0" fontId="7" fillId="2" borderId="24" xfId="3" applyFont="1" applyFill="1" applyBorder="1" applyAlignment="1">
      <alignment horizontal="left" vertical="top"/>
    </xf>
    <xf numFmtId="0" fontId="7" fillId="2" borderId="26" xfId="3" applyFont="1" applyFill="1" applyBorder="1" applyAlignment="1">
      <alignment horizontal="left" vertical="top"/>
    </xf>
    <xf numFmtId="16" fontId="7" fillId="2" borderId="25" xfId="0" applyNumberFormat="1" applyFont="1" applyFill="1" applyBorder="1" applyAlignment="1">
      <alignment horizontal="left" vertical="top"/>
    </xf>
    <xf numFmtId="16" fontId="7" fillId="2" borderId="26" xfId="0" applyNumberFormat="1" applyFont="1" applyFill="1" applyBorder="1" applyAlignment="1">
      <alignment horizontal="left" vertical="top"/>
    </xf>
  </cellXfs>
  <cellStyles count="6">
    <cellStyle name="Normal" xfId="0" builtinId="0"/>
    <cellStyle name="Normal 2" xfId="1"/>
    <cellStyle name="Normal 3" xfId="2"/>
    <cellStyle name="Normal_Functional Test Case v1.0" xfId="3"/>
    <cellStyle name="Normal_Sheet1" xfId="4"/>
    <cellStyle name="標準_AP9001 Test"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276225</xdr:colOff>
      <xdr:row>1</xdr:row>
      <xdr:rowOff>38100</xdr:rowOff>
    </xdr:from>
    <xdr:to>
      <xdr:col>1</xdr:col>
      <xdr:colOff>1057275</xdr:colOff>
      <xdr:row>1</xdr:row>
      <xdr:rowOff>742950</xdr:rowOff>
    </xdr:to>
    <xdr:pic>
      <xdr:nvPicPr>
        <xdr:cNvPr id="42631" name="Picture 2" descr="FSOFT-new-vertical.jpg"/>
        <xdr:cNvPicPr>
          <a:picLocks noChangeAspect="1"/>
        </xdr:cNvPicPr>
      </xdr:nvPicPr>
      <xdr:blipFill>
        <a:blip xmlns:r="http://schemas.openxmlformats.org/officeDocument/2006/relationships" r:embed="rId1" cstate="print"/>
        <a:srcRect/>
        <a:stretch>
          <a:fillRect/>
        </a:stretch>
      </xdr:blipFill>
      <xdr:spPr bwMode="auto">
        <a:xfrm>
          <a:off x="447675" y="200025"/>
          <a:ext cx="781050" cy="7048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41999</xdr:colOff>
      <xdr:row>8</xdr:row>
      <xdr:rowOff>21166</xdr:rowOff>
    </xdr:from>
    <xdr:to>
      <xdr:col>2</xdr:col>
      <xdr:colOff>1793465</xdr:colOff>
      <xdr:row>8</xdr:row>
      <xdr:rowOff>5187942</xdr:rowOff>
    </xdr:to>
    <xdr:pic>
      <xdr:nvPicPr>
        <xdr:cNvPr id="3" name="Picture 2"/>
        <xdr:cNvPicPr>
          <a:picLocks noChangeAspect="1"/>
        </xdr:cNvPicPr>
      </xdr:nvPicPr>
      <xdr:blipFill>
        <a:blip xmlns:r="http://schemas.openxmlformats.org/officeDocument/2006/relationships" r:embed="rId1"/>
        <a:stretch>
          <a:fillRect/>
        </a:stretch>
      </xdr:blipFill>
      <xdr:spPr>
        <a:xfrm>
          <a:off x="2931249" y="2010833"/>
          <a:ext cx="1751466" cy="5166776"/>
        </a:xfrm>
        <a:prstGeom prst="rect">
          <a:avLst/>
        </a:prstGeom>
      </xdr:spPr>
    </xdr:pic>
    <xdr:clientData/>
  </xdr:twoCellAnchor>
  <xdr:twoCellAnchor editAs="oneCell">
    <xdr:from>
      <xdr:col>2</xdr:col>
      <xdr:colOff>41999</xdr:colOff>
      <xdr:row>9</xdr:row>
      <xdr:rowOff>21166</xdr:rowOff>
    </xdr:from>
    <xdr:to>
      <xdr:col>2</xdr:col>
      <xdr:colOff>1793465</xdr:colOff>
      <xdr:row>9</xdr:row>
      <xdr:rowOff>5187942</xdr:rowOff>
    </xdr:to>
    <xdr:pic>
      <xdr:nvPicPr>
        <xdr:cNvPr id="6" name="Picture 5"/>
        <xdr:cNvPicPr>
          <a:picLocks noChangeAspect="1"/>
        </xdr:cNvPicPr>
      </xdr:nvPicPr>
      <xdr:blipFill>
        <a:blip xmlns:r="http://schemas.openxmlformats.org/officeDocument/2006/relationships" r:embed="rId1"/>
        <a:stretch>
          <a:fillRect/>
        </a:stretch>
      </xdr:blipFill>
      <xdr:spPr>
        <a:xfrm>
          <a:off x="2931249" y="2010833"/>
          <a:ext cx="1751466" cy="5166776"/>
        </a:xfrm>
        <a:prstGeom prst="rect">
          <a:avLst/>
        </a:prstGeom>
      </xdr:spPr>
    </xdr:pic>
    <xdr:clientData/>
  </xdr:twoCellAnchor>
  <xdr:twoCellAnchor editAs="oneCell">
    <xdr:from>
      <xdr:col>2</xdr:col>
      <xdr:colOff>41999</xdr:colOff>
      <xdr:row>10</xdr:row>
      <xdr:rowOff>21166</xdr:rowOff>
    </xdr:from>
    <xdr:to>
      <xdr:col>2</xdr:col>
      <xdr:colOff>1793465</xdr:colOff>
      <xdr:row>10</xdr:row>
      <xdr:rowOff>5187942</xdr:rowOff>
    </xdr:to>
    <xdr:pic>
      <xdr:nvPicPr>
        <xdr:cNvPr id="7" name="Picture 6"/>
        <xdr:cNvPicPr>
          <a:picLocks noChangeAspect="1"/>
        </xdr:cNvPicPr>
      </xdr:nvPicPr>
      <xdr:blipFill>
        <a:blip xmlns:r="http://schemas.openxmlformats.org/officeDocument/2006/relationships" r:embed="rId1"/>
        <a:stretch>
          <a:fillRect/>
        </a:stretch>
      </xdr:blipFill>
      <xdr:spPr>
        <a:xfrm>
          <a:off x="2931249" y="7207249"/>
          <a:ext cx="1751466" cy="51667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41999</xdr:colOff>
      <xdr:row>8</xdr:row>
      <xdr:rowOff>21166</xdr:rowOff>
    </xdr:from>
    <xdr:to>
      <xdr:col>2</xdr:col>
      <xdr:colOff>1793465</xdr:colOff>
      <xdr:row>8</xdr:row>
      <xdr:rowOff>5187942</xdr:rowOff>
    </xdr:to>
    <xdr:pic>
      <xdr:nvPicPr>
        <xdr:cNvPr id="2" name="Picture 1"/>
        <xdr:cNvPicPr>
          <a:picLocks noChangeAspect="1"/>
        </xdr:cNvPicPr>
      </xdr:nvPicPr>
      <xdr:blipFill>
        <a:blip xmlns:r="http://schemas.openxmlformats.org/officeDocument/2006/relationships" r:embed="rId1"/>
        <a:stretch>
          <a:fillRect/>
        </a:stretch>
      </xdr:blipFill>
      <xdr:spPr>
        <a:xfrm>
          <a:off x="2937599" y="2002366"/>
          <a:ext cx="1751466" cy="51667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mplate_TC_FormName_versio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wm1628.apo.epson.net/02)&#65420;&#65439;&#65435;&#65412;2_Msg&#35443;&#32048;/&#65420;&#65439;&#65435;&#65412;2_&#65426;&#65391;&#65406;&#65392;&#65404;&#65438;&#35443;&#32048;New.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7101\&#38283;&#30330;\Documents%20and%20Settings\5001688\&#12487;&#12473;&#12463;&#12488;&#12483;&#12503;\Client&#35506;&#389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wm1628.apo.epson.net/00)&#65420;&#65439;&#65435;&#65412;2_&#24037;&#31243;&#31649;&#29702;&#27231;&#33021;&#27010;&#35201;/&#24037;&#31243;&#31649;&#29702;&#27231;&#33021;&#27010;&#3520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33.154.99.2\rac\WINNT\Profiles\0082177\Temporary%20Internet%20Files\OLK3\01_naka_&#20316;&#26989;&#29992;\00_&#65423;&#65405;&#65408;&#65392;DB&#38306;&#36899;\For%20YDC\01_E2_&#21697;&#36074;SYS&#65423;&#65405;&#65408;TBL\E2_&#21697;&#36074;SYS&#65423;&#65405;&#65408;&#65411;&#65392;&#65420;&#65438;&#6543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GUI-Checklist"/>
      <sheetName val="GUI"/>
      <sheetName val="Function"/>
      <sheetName val="Test Report"/>
    </sheetNames>
    <sheetDataSet>
      <sheetData sheetId="0" refreshError="1"/>
      <sheetData sheetId="1" refreshError="1"/>
      <sheetData sheetId="2"/>
      <sheetData sheetId="3"/>
      <sheetData sheetId="4"/>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r (2)"/>
      <sheetName val="表紙"/>
      <sheetName val="ﾒｯｾｰｼﾞ仕様"/>
      <sheetName val="参考FuncCat"/>
      <sheetName val="更新来歴"/>
      <sheetName val="APP_SV Msg変更対応"/>
      <sheetName val="ｸﾗｲｱﾝﾄﾒﾆｭｰ"/>
      <sheetName val="装置ﾒﾆｭｰ"/>
      <sheetName val="Cimｻｰﾊﾞｰﾒﾆｭｰ"/>
      <sheetName val="搬送ﾒﾆｭｰ"/>
      <sheetName val="bat_"/>
      <sheetName val="carr"/>
      <sheetName val="eq"/>
      <sheetName val="inv_"/>
      <sheetName val="lot_"/>
      <sheetName val="mas_"/>
      <sheetName val="tm_"/>
      <sheetName val="wf__"/>
      <sheetName val="util"/>
      <sheetName val="対EQ(CIMｻｰﾊﾞｰ)"/>
      <sheetName val="jig"/>
      <sheetName val="表示Msg"/>
      <sheetName val="処理区分対応表"/>
      <sheetName val="最後"/>
      <sheetName val="(Format)"/>
      <sheetName val="ｽｷｰﾏ対応他纏め状況"/>
      <sheetName val="APP_SV Msg変更対応(old)"/>
      <sheetName val="excp"/>
      <sheetName val="dumy"/>
      <sheetName val="rtcl"/>
    </sheetNames>
    <sheetDataSet>
      <sheetData sheetId="0" refreshError="1"/>
      <sheetData sheetId="1" refreshError="1"/>
      <sheetData sheetId="2" refreshError="1"/>
      <sheetData sheetId="3" refreshError="1"/>
      <sheetData sheetId="4" refreshError="1"/>
      <sheetData sheetId="5" refreshError="1"/>
      <sheetData sheetId="6" refreshError="1">
        <row r="309">
          <cell r="C309" t="str">
            <v>ﾊﾞｯﾁ作業開始</v>
          </cell>
        </row>
        <row r="312">
          <cell r="C312" t="str">
            <v>ﾊﾞｯﾁ作業開始</v>
          </cell>
        </row>
        <row r="315">
          <cell r="C315" t="str">
            <v>(Form74)</v>
          </cell>
        </row>
        <row r="318">
          <cell r="C318" t="str">
            <v>ﾊﾞｯﾁ処理終了</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sheetData sheetId="2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版履歴"/>
      <sheetName val="課題・確認項目表"/>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質問事項"/>
      <sheetName val="目次"/>
      <sheetName val="ｼｽﾃﾑ資料"/>
      <sheetName val="ｼｽﾃﾑ資料2"/>
      <sheetName val="ｼｽﾃﾑ資料3"/>
      <sheetName val="Lot管理"/>
      <sheetName val="Carrier管理"/>
      <sheetName val="装置管理"/>
      <sheetName val="在庫管理"/>
      <sheetName val="ﾊﾞｯﾁ管理"/>
      <sheetName val="ｼｽﾃﾑ資料4"/>
      <sheetName val="Lot工順変更"/>
    </sheetNames>
    <sheetDataSet>
      <sheetData sheetId="0" refreshError="1"/>
      <sheetData sheetId="1" refreshError="1"/>
      <sheetData sheetId="2"/>
      <sheetData sheetId="3"/>
      <sheetData sheetId="4" refreshError="1"/>
      <sheetData sheetId="5"/>
      <sheetData sheetId="6"/>
      <sheetData sheetId="7"/>
      <sheetData sheetId="8"/>
      <sheetData sheetId="9" refreshError="1"/>
      <sheetData sheetId="10" refreshError="1"/>
      <sheetData sheetId="1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品質ﾏｽﾀｰ(品質)"/>
      <sheetName val="修正履歴"/>
      <sheetName val="工順制定・変更"/>
      <sheetName val="機種系列"/>
      <sheetName val="部品コード制定・変更"/>
      <sheetName val="不良項目制定・変更"/>
      <sheetName val="品質規格 制定・変更（オンラインのみ）"/>
      <sheetName val="品質規格 制定・変更（オンライン&amp;オフライン）"/>
      <sheetName val="作業者制定・変更"/>
      <sheetName val="停止発生理由ID"/>
      <sheetName val="停止解除理由ID"/>
      <sheetName val="保留発生理由ID"/>
      <sheetName val="保留解除理由ID"/>
      <sheetName val="LOTOUT理由ID"/>
      <sheetName val="工順（QWA）"/>
      <sheetName val="工順(RCA)）"/>
      <sheetName val="__tmp1"/>
      <sheetName val="__工順制定・変更_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2"/>
  <sheetViews>
    <sheetView workbookViewId="0">
      <selection activeCell="E22" sqref="E22"/>
    </sheetView>
  </sheetViews>
  <sheetFormatPr defaultRowHeight="12.75"/>
  <cols>
    <col min="1" max="1" width="2.25" style="1" customWidth="1"/>
    <col min="2" max="2" width="19.625" style="2" customWidth="1"/>
    <col min="3" max="3" width="9.25" style="25" customWidth="1"/>
    <col min="4" max="4" width="26.625" style="1" bestFit="1" customWidth="1"/>
    <col min="5" max="5" width="8" style="25" customWidth="1"/>
    <col min="6" max="6" width="31.125" style="29" customWidth="1"/>
    <col min="7" max="7" width="31" style="1" customWidth="1"/>
    <col min="8" max="16384" width="9" style="1"/>
  </cols>
  <sheetData>
    <row r="2" spans="1:7" s="5" customFormat="1" ht="75.75" customHeight="1">
      <c r="A2" s="3"/>
      <c r="B2" s="4"/>
      <c r="C2" s="105" t="s">
        <v>0</v>
      </c>
      <c r="D2" s="105"/>
      <c r="E2" s="105"/>
      <c r="F2" s="105"/>
      <c r="G2" s="105"/>
    </row>
    <row r="3" spans="1:7">
      <c r="B3" s="6"/>
      <c r="C3" s="24"/>
      <c r="F3" s="21"/>
    </row>
    <row r="4" spans="1:7" ht="14.25" customHeight="1">
      <c r="B4" s="8" t="s">
        <v>1</v>
      </c>
      <c r="C4" s="106" t="s">
        <v>16</v>
      </c>
      <c r="D4" s="106"/>
      <c r="E4" s="106"/>
      <c r="F4" s="28" t="s">
        <v>2</v>
      </c>
      <c r="G4" s="9" t="s">
        <v>127</v>
      </c>
    </row>
    <row r="5" spans="1:7" ht="14.25" customHeight="1">
      <c r="B5" s="8" t="s">
        <v>3</v>
      </c>
      <c r="C5" s="106" t="s">
        <v>16</v>
      </c>
      <c r="D5" s="106"/>
      <c r="E5" s="106"/>
      <c r="F5" s="28" t="s">
        <v>4</v>
      </c>
      <c r="G5" s="9" t="s">
        <v>32</v>
      </c>
    </row>
    <row r="6" spans="1:7" ht="15.75" customHeight="1">
      <c r="B6" s="107" t="s">
        <v>5</v>
      </c>
      <c r="C6" s="108" t="str">
        <f>C5&amp;"_"&amp;"Test Case"&amp;"_"&amp;"v1.0"</f>
        <v>Carina_Test Case_v1.0</v>
      </c>
      <c r="D6" s="108"/>
      <c r="E6" s="108"/>
      <c r="F6" s="28" t="s">
        <v>6</v>
      </c>
      <c r="G6" s="23">
        <v>40997</v>
      </c>
    </row>
    <row r="7" spans="1:7" ht="13.5" customHeight="1">
      <c r="B7" s="107"/>
      <c r="C7" s="108"/>
      <c r="D7" s="108"/>
      <c r="E7" s="108"/>
      <c r="F7" s="28" t="s">
        <v>7</v>
      </c>
      <c r="G7" s="31" t="s">
        <v>33</v>
      </c>
    </row>
    <row r="8" spans="1:7">
      <c r="B8" s="11"/>
      <c r="C8" s="11"/>
      <c r="D8" s="11"/>
      <c r="E8" s="11"/>
      <c r="F8" s="11"/>
      <c r="G8" s="10"/>
    </row>
    <row r="9" spans="1:7">
      <c r="B9" s="11"/>
      <c r="C9" s="11"/>
      <c r="D9" s="11"/>
      <c r="E9" s="11"/>
      <c r="F9" s="11"/>
    </row>
    <row r="10" spans="1:7">
      <c r="B10" s="12" t="s">
        <v>8</v>
      </c>
    </row>
    <row r="11" spans="1:7" s="13" customFormat="1">
      <c r="B11" s="14" t="s">
        <v>9</v>
      </c>
      <c r="C11" s="15" t="s">
        <v>7</v>
      </c>
      <c r="D11" s="15" t="s">
        <v>10</v>
      </c>
      <c r="E11" s="15" t="s">
        <v>11</v>
      </c>
      <c r="F11" s="30" t="s">
        <v>12</v>
      </c>
      <c r="G11" s="16" t="s">
        <v>13</v>
      </c>
    </row>
    <row r="12" spans="1:7" s="17" customFormat="1">
      <c r="B12" s="19">
        <v>40997</v>
      </c>
      <c r="C12" s="26" t="s">
        <v>33</v>
      </c>
      <c r="D12" s="20"/>
      <c r="E12" s="27" t="s">
        <v>15</v>
      </c>
      <c r="F12" s="88" t="s">
        <v>128</v>
      </c>
      <c r="G12" s="1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L84"/>
  <sheetViews>
    <sheetView tabSelected="1" view="pageBreakPreview" zoomScale="90" zoomScaleNormal="85" zoomScaleSheetLayoutView="90" workbookViewId="0">
      <pane ySplit="7" topLeftCell="A8" activePane="bottomLeft" state="frozen"/>
      <selection pane="bottomLeft" activeCell="C9" sqref="C9"/>
    </sheetView>
  </sheetViews>
  <sheetFormatPr defaultRowHeight="12.75"/>
  <cols>
    <col min="1" max="1" width="12.25" style="7" customWidth="1"/>
    <col min="2" max="2" width="29.25" style="7" customWidth="1"/>
    <col min="3" max="3" width="35.125" style="7" customWidth="1"/>
    <col min="4" max="4" width="33.125" style="7" customWidth="1"/>
    <col min="5" max="7" width="10" style="7" bestFit="1" customWidth="1"/>
    <col min="8" max="8" width="10" style="101" bestFit="1" customWidth="1"/>
    <col min="9" max="9" width="10" style="71" bestFit="1" customWidth="1"/>
    <col min="10" max="10" width="10" style="7" bestFit="1" customWidth="1"/>
    <col min="11" max="11" width="13" style="32" customWidth="1"/>
    <col min="12" max="12" width="9" style="7" hidden="1" customWidth="1"/>
    <col min="13" max="13" width="9" style="7" customWidth="1"/>
    <col min="14" max="16384" width="9" style="7"/>
  </cols>
  <sheetData>
    <row r="1" spans="1:12" s="35" customFormat="1" ht="19.5" customHeight="1">
      <c r="A1" s="44" t="s">
        <v>42</v>
      </c>
      <c r="B1" s="117"/>
      <c r="C1" s="118"/>
      <c r="D1" s="118"/>
      <c r="E1" s="118"/>
      <c r="F1" s="118"/>
      <c r="G1" s="119"/>
      <c r="H1" s="97"/>
      <c r="I1" s="38"/>
      <c r="J1" s="38"/>
      <c r="K1" s="42"/>
      <c r="L1" s="35" t="s">
        <v>91</v>
      </c>
    </row>
    <row r="2" spans="1:12" s="35" customFormat="1" ht="25.5" customHeight="1">
      <c r="A2" s="44" t="s">
        <v>23</v>
      </c>
      <c r="B2" s="117" t="s">
        <v>43</v>
      </c>
      <c r="C2" s="118"/>
      <c r="D2" s="118"/>
      <c r="E2" s="118"/>
      <c r="F2" s="118"/>
      <c r="G2" s="119"/>
      <c r="H2" s="97"/>
      <c r="I2" s="38"/>
      <c r="J2" s="38"/>
      <c r="K2" s="42"/>
      <c r="L2" s="35" t="s">
        <v>92</v>
      </c>
    </row>
    <row r="3" spans="1:12" s="35" customFormat="1" ht="18" customHeight="1">
      <c r="A3" s="43" t="s">
        <v>22</v>
      </c>
      <c r="B3" s="117"/>
      <c r="C3" s="118"/>
      <c r="D3" s="118"/>
      <c r="E3" s="118"/>
      <c r="F3" s="118"/>
      <c r="G3" s="119"/>
      <c r="H3" s="97"/>
      <c r="I3" s="38"/>
      <c r="J3" s="38"/>
      <c r="K3" s="42"/>
      <c r="L3" s="35" t="s">
        <v>58</v>
      </c>
    </row>
    <row r="4" spans="1:12" s="35" customFormat="1" ht="19.5" customHeight="1">
      <c r="A4" s="41" t="s">
        <v>91</v>
      </c>
      <c r="B4" s="40" t="s">
        <v>92</v>
      </c>
      <c r="C4" s="40" t="s">
        <v>58</v>
      </c>
      <c r="D4" s="94" t="s">
        <v>93</v>
      </c>
      <c r="E4" s="111" t="s">
        <v>21</v>
      </c>
      <c r="F4" s="112"/>
      <c r="G4" s="113"/>
      <c r="H4" s="97"/>
      <c r="I4" s="38"/>
      <c r="J4" s="38"/>
      <c r="K4" s="38"/>
      <c r="L4" s="35" t="s">
        <v>93</v>
      </c>
    </row>
    <row r="5" spans="1:12" s="35" customFormat="1" ht="15" customHeight="1" thickBot="1">
      <c r="A5" s="39">
        <f>COUNTIF('Test Case'!G8:G1008,"Pass")+COUNTIF('Test Case'!E8:E1008,"Pass")+COUNTIF('Test Case'!F8:F1008,"Pass")</f>
        <v>0</v>
      </c>
      <c r="B5" s="39">
        <f>COUNTIF('Test Case'!E8:E1008,"Fail")+COUNTIF('Test Case'!F8:F1008,"Fail")+COUNTIF('Test Case'!G8:G1008,"Fail")</f>
        <v>0</v>
      </c>
      <c r="C5" s="39">
        <f>COUNTIF('Test Case'!E8:E1008,"N/A")+COUNTIF('Test Case'!F8:F1008,"N/A")+COUNTIF('Test Case'!G8:G1008,"N/A")</f>
        <v>27</v>
      </c>
      <c r="D5" s="95">
        <f>COUNTIF('Test Case'!E8:E1008,"BLOCKED")+COUNTIF('Test Case'!F8:F1008,"BLOCKED")+COUNTIF('Test Case'!G8:G1008,"BLOCKED")</f>
        <v>0</v>
      </c>
      <c r="E5" s="114">
        <f>COUNTA(A8:A1008)*3</f>
        <v>75</v>
      </c>
      <c r="F5" s="115"/>
      <c r="G5" s="116"/>
      <c r="H5" s="97"/>
      <c r="I5" s="38"/>
      <c r="J5" s="38"/>
      <c r="K5" s="38"/>
    </row>
    <row r="6" spans="1:12" s="35" customFormat="1" ht="15" customHeight="1">
      <c r="E6" s="22"/>
      <c r="F6" s="22"/>
      <c r="G6" s="22"/>
      <c r="H6" s="98"/>
      <c r="I6" s="22"/>
      <c r="J6" s="22"/>
      <c r="K6" s="38"/>
    </row>
    <row r="7" spans="1:12" s="35" customFormat="1" ht="25.5">
      <c r="A7" s="37" t="s">
        <v>24</v>
      </c>
      <c r="B7" s="37" t="s">
        <v>20</v>
      </c>
      <c r="C7" s="37" t="s">
        <v>19</v>
      </c>
      <c r="D7" s="37" t="s">
        <v>18</v>
      </c>
      <c r="E7" s="37" t="s">
        <v>94</v>
      </c>
      <c r="F7" s="37" t="s">
        <v>82</v>
      </c>
      <c r="G7" s="37" t="s">
        <v>83</v>
      </c>
      <c r="H7" s="37" t="s">
        <v>38</v>
      </c>
      <c r="I7" s="37" t="s">
        <v>37</v>
      </c>
      <c r="J7" s="37" t="s">
        <v>17</v>
      </c>
      <c r="K7" s="36"/>
    </row>
    <row r="8" spans="1:12" s="35" customFormat="1" ht="18" customHeight="1">
      <c r="A8" s="89"/>
      <c r="B8" s="70" t="s">
        <v>45</v>
      </c>
      <c r="C8" s="69"/>
      <c r="D8" s="69"/>
      <c r="E8" s="69"/>
      <c r="F8" s="69"/>
      <c r="G8" s="69"/>
      <c r="H8" s="69"/>
      <c r="I8" s="69"/>
      <c r="J8" s="75"/>
      <c r="K8" s="36"/>
    </row>
    <row r="9" spans="1:12" s="1" customFormat="1" ht="102">
      <c r="A9" s="66" t="str">
        <f>"ID-" &amp; (COUNTA(A$8:A8)+1)</f>
        <v>ID-1</v>
      </c>
      <c r="B9" s="67" t="s">
        <v>44</v>
      </c>
      <c r="C9" s="45" t="s">
        <v>95</v>
      </c>
      <c r="D9" s="45" t="s">
        <v>47</v>
      </c>
      <c r="E9" s="34"/>
      <c r="F9" s="34"/>
      <c r="G9" s="34" t="s">
        <v>58</v>
      </c>
      <c r="H9" s="99"/>
      <c r="I9" s="34" t="s">
        <v>34</v>
      </c>
      <c r="J9" s="68"/>
    </row>
    <row r="10" spans="1:12" s="35" customFormat="1" ht="18" customHeight="1">
      <c r="A10" s="76"/>
      <c r="B10" s="70" t="s">
        <v>36</v>
      </c>
      <c r="C10" s="69"/>
      <c r="D10" s="69"/>
      <c r="E10" s="69"/>
      <c r="F10" s="69"/>
      <c r="G10" s="69"/>
      <c r="H10" s="69"/>
      <c r="I10" s="69"/>
      <c r="J10" s="75"/>
      <c r="K10" s="36"/>
    </row>
    <row r="11" spans="1:12" s="1" customFormat="1" ht="102">
      <c r="A11" s="66" t="str">
        <f>"ID-" &amp; (COUNTA(A$8:A10)+1)</f>
        <v>ID-2</v>
      </c>
      <c r="B11" s="67" t="s">
        <v>96</v>
      </c>
      <c r="C11" s="45" t="s">
        <v>97</v>
      </c>
      <c r="D11" s="45" t="s">
        <v>46</v>
      </c>
      <c r="E11" s="34"/>
      <c r="F11" s="34"/>
      <c r="G11" s="34" t="s">
        <v>58</v>
      </c>
      <c r="H11" s="99"/>
      <c r="I11" s="34" t="s">
        <v>35</v>
      </c>
      <c r="J11" s="68"/>
    </row>
    <row r="12" spans="1:12" s="1" customFormat="1" ht="127.5">
      <c r="A12" s="66" t="str">
        <f>"ID-" &amp; (COUNTA(A$8:A11)+1)</f>
        <v>ID-3</v>
      </c>
      <c r="B12" s="67" t="s">
        <v>98</v>
      </c>
      <c r="C12" s="45" t="s">
        <v>99</v>
      </c>
      <c r="D12" s="45" t="s">
        <v>48</v>
      </c>
      <c r="E12" s="34"/>
      <c r="F12" s="34"/>
      <c r="G12" s="34" t="s">
        <v>58</v>
      </c>
      <c r="H12" s="99"/>
      <c r="I12" s="34" t="s">
        <v>35</v>
      </c>
      <c r="J12" s="68"/>
    </row>
    <row r="13" spans="1:12" s="1" customFormat="1" ht="102">
      <c r="A13" s="66" t="str">
        <f>"ID-" &amp; (COUNTA(A$8:A12)+1)</f>
        <v>ID-4</v>
      </c>
      <c r="B13" s="67" t="s">
        <v>100</v>
      </c>
      <c r="C13" s="45" t="s">
        <v>101</v>
      </c>
      <c r="D13" s="45" t="s">
        <v>49</v>
      </c>
      <c r="E13" s="34"/>
      <c r="F13" s="34"/>
      <c r="G13" s="34" t="s">
        <v>58</v>
      </c>
      <c r="H13" s="99"/>
      <c r="I13" s="34" t="s">
        <v>35</v>
      </c>
      <c r="J13" s="68"/>
    </row>
    <row r="14" spans="1:12" s="1" customFormat="1" ht="127.5">
      <c r="A14" s="66" t="str">
        <f>"ID-" &amp; (COUNTA(A$8:A13)+1)</f>
        <v>ID-5</v>
      </c>
      <c r="B14" s="67" t="s">
        <v>102</v>
      </c>
      <c r="C14" s="45" t="s">
        <v>103</v>
      </c>
      <c r="D14" s="45" t="s">
        <v>48</v>
      </c>
      <c r="E14" s="34"/>
      <c r="F14" s="34"/>
      <c r="G14" s="34" t="s">
        <v>58</v>
      </c>
      <c r="H14" s="99"/>
      <c r="I14" s="34" t="s">
        <v>35</v>
      </c>
      <c r="J14" s="68"/>
    </row>
    <row r="15" spans="1:12" s="35" customFormat="1" ht="18" customHeight="1">
      <c r="A15" s="76"/>
      <c r="B15" s="70" t="s">
        <v>55</v>
      </c>
      <c r="C15" s="69"/>
      <c r="D15" s="69"/>
      <c r="E15" s="69"/>
      <c r="F15" s="69"/>
      <c r="G15" s="69"/>
      <c r="H15" s="69"/>
      <c r="I15" s="69"/>
      <c r="J15" s="75"/>
      <c r="K15" s="36"/>
    </row>
    <row r="16" spans="1:12" s="1" customFormat="1" ht="102">
      <c r="A16" s="66" t="str">
        <f>"ID-" &amp; (COUNTA(A$8:A15)+1)</f>
        <v>ID-6</v>
      </c>
      <c r="B16" s="109" t="s">
        <v>59</v>
      </c>
      <c r="C16" s="45" t="s">
        <v>95</v>
      </c>
      <c r="D16" s="45" t="s">
        <v>60</v>
      </c>
      <c r="E16" s="34"/>
      <c r="F16" s="34"/>
      <c r="G16" s="34" t="s">
        <v>58</v>
      </c>
      <c r="H16" s="99"/>
      <c r="I16" s="34" t="s">
        <v>39</v>
      </c>
      <c r="J16" s="68"/>
    </row>
    <row r="17" spans="1:11" s="1" customFormat="1" ht="140.25">
      <c r="A17" s="66" t="str">
        <f>"ID-" &amp; (COUNTA(A$8:A16)+1)</f>
        <v>ID-7</v>
      </c>
      <c r="B17" s="110"/>
      <c r="C17" s="45" t="s">
        <v>104</v>
      </c>
      <c r="D17" s="45" t="s">
        <v>66</v>
      </c>
      <c r="E17" s="34"/>
      <c r="F17" s="34"/>
      <c r="G17" s="34" t="s">
        <v>58</v>
      </c>
      <c r="H17" s="99"/>
      <c r="I17" s="34" t="s">
        <v>39</v>
      </c>
      <c r="J17" s="68"/>
    </row>
    <row r="18" spans="1:11" s="85" customFormat="1" ht="140.25">
      <c r="A18" s="66" t="str">
        <f>"ID-" &amp; (COUNTA(A$8:A17)+1)</f>
        <v>ID-8</v>
      </c>
      <c r="B18" s="82" t="s">
        <v>50</v>
      </c>
      <c r="C18" s="83" t="s">
        <v>105</v>
      </c>
      <c r="D18" s="83" t="s">
        <v>51</v>
      </c>
      <c r="E18" s="34"/>
      <c r="F18" s="34"/>
      <c r="G18" s="34" t="s">
        <v>58</v>
      </c>
      <c r="H18" s="99"/>
      <c r="I18" s="84" t="s">
        <v>39</v>
      </c>
      <c r="J18" s="68"/>
    </row>
    <row r="19" spans="1:11" s="93" customFormat="1" ht="102">
      <c r="A19" s="90" t="str">
        <f>"ID-" &amp; (COUNTA(A$8:A18)+1)</f>
        <v>ID-9</v>
      </c>
      <c r="B19" s="67" t="s">
        <v>67</v>
      </c>
      <c r="C19" s="45" t="s">
        <v>106</v>
      </c>
      <c r="D19" s="45" t="s">
        <v>69</v>
      </c>
      <c r="E19" s="34"/>
      <c r="F19" s="34"/>
      <c r="G19" s="34" t="s">
        <v>58</v>
      </c>
      <c r="H19" s="99"/>
      <c r="I19" s="91" t="s">
        <v>39</v>
      </c>
      <c r="J19" s="92"/>
    </row>
    <row r="20" spans="1:11" s="93" customFormat="1" ht="102">
      <c r="A20" s="90" t="str">
        <f>"ID-" &amp; (COUNTA(A$8:A19)+1)</f>
        <v>ID-10</v>
      </c>
      <c r="B20" s="67" t="s">
        <v>68</v>
      </c>
      <c r="C20" s="45" t="s">
        <v>107</v>
      </c>
      <c r="D20" s="45" t="s">
        <v>70</v>
      </c>
      <c r="E20" s="34"/>
      <c r="F20" s="34"/>
      <c r="G20" s="34" t="s">
        <v>58</v>
      </c>
      <c r="H20" s="99"/>
      <c r="I20" s="91" t="s">
        <v>39</v>
      </c>
      <c r="J20" s="92"/>
    </row>
    <row r="21" spans="1:11" s="93" customFormat="1" ht="114.75">
      <c r="A21" s="90" t="str">
        <f>"ID-" &amp; (COUNTA(A$8:A20)+1)</f>
        <v>ID-11</v>
      </c>
      <c r="B21" s="67" t="s">
        <v>72</v>
      </c>
      <c r="C21" s="45" t="s">
        <v>108</v>
      </c>
      <c r="D21" s="45" t="s">
        <v>71</v>
      </c>
      <c r="E21" s="34"/>
      <c r="F21" s="34"/>
      <c r="G21" s="34" t="s">
        <v>58</v>
      </c>
      <c r="H21" s="99"/>
      <c r="I21" s="91" t="s">
        <v>39</v>
      </c>
      <c r="J21" s="92"/>
    </row>
    <row r="22" spans="1:11" s="93" customFormat="1" ht="102">
      <c r="A22" s="90" t="str">
        <f>"ID-" &amp; (COUNTA(A$8:A21)+1)</f>
        <v>ID-12</v>
      </c>
      <c r="B22" s="67" t="s">
        <v>73</v>
      </c>
      <c r="C22" s="45" t="s">
        <v>109</v>
      </c>
      <c r="D22" s="45" t="s">
        <v>78</v>
      </c>
      <c r="E22" s="34"/>
      <c r="F22" s="34"/>
      <c r="G22" s="34" t="s">
        <v>58</v>
      </c>
      <c r="H22" s="99"/>
      <c r="I22" s="91" t="s">
        <v>39</v>
      </c>
      <c r="J22" s="92"/>
    </row>
    <row r="23" spans="1:11" s="93" customFormat="1" ht="89.25">
      <c r="A23" s="90" t="str">
        <f>"ID-" &amp; (COUNTA(A$8:A22)+1)</f>
        <v>ID-13</v>
      </c>
      <c r="B23" s="67" t="s">
        <v>74</v>
      </c>
      <c r="C23" s="45" t="s">
        <v>110</v>
      </c>
      <c r="D23" s="45" t="s">
        <v>88</v>
      </c>
      <c r="E23" s="34"/>
      <c r="F23" s="34"/>
      <c r="G23" s="34" t="s">
        <v>58</v>
      </c>
      <c r="H23" s="99"/>
      <c r="I23" s="91" t="s">
        <v>39</v>
      </c>
      <c r="J23" s="92"/>
    </row>
    <row r="24" spans="1:11" s="93" customFormat="1" ht="114.75">
      <c r="A24" s="90" t="str">
        <f>"ID-" &amp; (COUNTA(A$8:A23)+1)</f>
        <v>ID-14</v>
      </c>
      <c r="B24" s="67" t="s">
        <v>75</v>
      </c>
      <c r="C24" s="45" t="s">
        <v>111</v>
      </c>
      <c r="D24" s="45" t="s">
        <v>79</v>
      </c>
      <c r="E24" s="34"/>
      <c r="F24" s="34"/>
      <c r="G24" s="34" t="s">
        <v>58</v>
      </c>
      <c r="H24" s="99"/>
      <c r="I24" s="91" t="s">
        <v>39</v>
      </c>
      <c r="J24" s="92"/>
    </row>
    <row r="25" spans="1:11" s="93" customFormat="1" ht="114.75">
      <c r="A25" s="90" t="str">
        <f>"ID-" &amp; (COUNTA(A$8:A24)+1)</f>
        <v>ID-15</v>
      </c>
      <c r="B25" s="67" t="s">
        <v>76</v>
      </c>
      <c r="C25" s="45" t="s">
        <v>112</v>
      </c>
      <c r="D25" s="45" t="s">
        <v>80</v>
      </c>
      <c r="E25" s="34"/>
      <c r="F25" s="34"/>
      <c r="G25" s="34" t="s">
        <v>58</v>
      </c>
      <c r="H25" s="99"/>
      <c r="I25" s="91" t="s">
        <v>39</v>
      </c>
      <c r="J25" s="92"/>
    </row>
    <row r="26" spans="1:11" s="93" customFormat="1" ht="229.5">
      <c r="A26" s="90" t="str">
        <f>"ID-" &amp; (COUNTA(A$8:A25)+1)</f>
        <v>ID-16</v>
      </c>
      <c r="B26" s="67" t="s">
        <v>77</v>
      </c>
      <c r="C26" s="45" t="s">
        <v>113</v>
      </c>
      <c r="D26" s="45" t="s">
        <v>81</v>
      </c>
      <c r="E26" s="34"/>
      <c r="F26" s="34"/>
      <c r="G26" s="34" t="s">
        <v>58</v>
      </c>
      <c r="H26" s="99"/>
      <c r="I26" s="91" t="s">
        <v>39</v>
      </c>
      <c r="J26" s="92"/>
    </row>
    <row r="27" spans="1:11" s="93" customFormat="1" ht="229.5">
      <c r="A27" s="90" t="str">
        <f>"ID-" &amp; (COUNTA(A$8:A26)+1)</f>
        <v>ID-17</v>
      </c>
      <c r="B27" s="67" t="s">
        <v>89</v>
      </c>
      <c r="C27" s="45" t="s">
        <v>114</v>
      </c>
      <c r="D27" s="45" t="s">
        <v>90</v>
      </c>
      <c r="E27" s="34"/>
      <c r="F27" s="34"/>
      <c r="G27" s="34" t="s">
        <v>58</v>
      </c>
      <c r="H27" s="99"/>
      <c r="I27" s="91" t="s">
        <v>39</v>
      </c>
      <c r="J27" s="92"/>
    </row>
    <row r="28" spans="1:11" s="93" customFormat="1" ht="100.5" customHeight="1">
      <c r="A28" s="90" t="str">
        <f>"ID-" &amp; (COUNTA(A$8:A27)+1)</f>
        <v>ID-18</v>
      </c>
      <c r="B28" s="67" t="s">
        <v>85</v>
      </c>
      <c r="C28" s="102" t="s">
        <v>115</v>
      </c>
      <c r="D28" s="103" t="s">
        <v>125</v>
      </c>
      <c r="E28" s="91"/>
      <c r="F28" s="91" t="s">
        <v>58</v>
      </c>
      <c r="G28" s="91" t="s">
        <v>58</v>
      </c>
      <c r="H28" s="104"/>
      <c r="I28" s="91" t="s">
        <v>39</v>
      </c>
      <c r="J28" s="92"/>
    </row>
    <row r="29" spans="1:11" s="93" customFormat="1" ht="100.5" customHeight="1">
      <c r="A29" s="90" t="str">
        <f>"ID-" &amp; (COUNTA(A$8:A28)+1)</f>
        <v>ID-19</v>
      </c>
      <c r="B29" s="67" t="s">
        <v>86</v>
      </c>
      <c r="C29" s="102" t="s">
        <v>116</v>
      </c>
      <c r="D29" s="103" t="s">
        <v>87</v>
      </c>
      <c r="E29" s="91"/>
      <c r="F29" s="91" t="s">
        <v>58</v>
      </c>
      <c r="G29" s="91" t="s">
        <v>58</v>
      </c>
      <c r="H29" s="104"/>
      <c r="I29" s="91" t="s">
        <v>39</v>
      </c>
      <c r="J29" s="92"/>
    </row>
    <row r="30" spans="1:11" s="35" customFormat="1" ht="18" customHeight="1">
      <c r="A30" s="76"/>
      <c r="B30" s="70" t="s">
        <v>52</v>
      </c>
      <c r="C30" s="69"/>
      <c r="D30" s="69"/>
      <c r="E30" s="69"/>
      <c r="F30" s="69"/>
      <c r="G30" s="69"/>
      <c r="H30" s="69"/>
      <c r="I30" s="69"/>
      <c r="J30" s="75"/>
      <c r="K30" s="36"/>
    </row>
    <row r="31" spans="1:11" s="1" customFormat="1" ht="127.5">
      <c r="A31" s="66" t="str">
        <f>"ID-" &amp; (COUNTA(A$8:A30)+1)</f>
        <v>ID-20</v>
      </c>
      <c r="B31" s="67" t="s">
        <v>61</v>
      </c>
      <c r="C31" s="45" t="s">
        <v>117</v>
      </c>
      <c r="D31" s="45" t="s">
        <v>53</v>
      </c>
      <c r="E31" s="34"/>
      <c r="F31" s="34"/>
      <c r="G31" s="34" t="s">
        <v>58</v>
      </c>
      <c r="H31" s="99"/>
      <c r="I31" s="34" t="s">
        <v>40</v>
      </c>
      <c r="J31" s="68"/>
    </row>
    <row r="32" spans="1:11" s="1" customFormat="1" ht="102">
      <c r="A32" s="66" t="str">
        <f>"ID-" &amp; (COUNTA(A$8:A31)+1)</f>
        <v>ID-21</v>
      </c>
      <c r="B32" s="67" t="s">
        <v>118</v>
      </c>
      <c r="C32" s="45" t="s">
        <v>119</v>
      </c>
      <c r="D32" s="45" t="s">
        <v>64</v>
      </c>
      <c r="E32" s="34"/>
      <c r="F32" s="34"/>
      <c r="G32" s="34" t="s">
        <v>58</v>
      </c>
      <c r="H32" s="99"/>
      <c r="I32" s="34" t="s">
        <v>40</v>
      </c>
      <c r="J32" s="68"/>
    </row>
    <row r="33" spans="1:11" s="1" customFormat="1" ht="127.5">
      <c r="A33" s="66" t="str">
        <f>"ID-" &amp; (COUNTA(A$8:A32)+1)</f>
        <v>ID-22</v>
      </c>
      <c r="B33" s="67" t="s">
        <v>54</v>
      </c>
      <c r="C33" s="45" t="s">
        <v>120</v>
      </c>
      <c r="D33" s="45" t="s">
        <v>53</v>
      </c>
      <c r="E33" s="34"/>
      <c r="F33" s="34"/>
      <c r="G33" s="34" t="s">
        <v>58</v>
      </c>
      <c r="H33" s="99"/>
      <c r="I33" s="34" t="s">
        <v>40</v>
      </c>
      <c r="J33" s="68"/>
    </row>
    <row r="34" spans="1:11" s="1" customFormat="1" ht="127.5">
      <c r="A34" s="66" t="str">
        <f>"ID-" &amp; (COUNTA(A$8:A33)+1)</f>
        <v>ID-23</v>
      </c>
      <c r="B34" s="67" t="s">
        <v>62</v>
      </c>
      <c r="C34" s="45" t="s">
        <v>121</v>
      </c>
      <c r="D34" s="45" t="s">
        <v>63</v>
      </c>
      <c r="E34" s="34"/>
      <c r="F34" s="34"/>
      <c r="G34" s="34" t="s">
        <v>58</v>
      </c>
      <c r="H34" s="99"/>
      <c r="I34" s="34" t="s">
        <v>40</v>
      </c>
      <c r="J34" s="68"/>
    </row>
    <row r="35" spans="1:11" s="1" customFormat="1" ht="153">
      <c r="A35" s="66" t="str">
        <f>"ID-" &amp; (COUNTA(A$8:A34)+1)</f>
        <v>ID-24</v>
      </c>
      <c r="B35" s="67" t="s">
        <v>56</v>
      </c>
      <c r="C35" s="45" t="s">
        <v>122</v>
      </c>
      <c r="D35" s="45" t="s">
        <v>57</v>
      </c>
      <c r="E35" s="34"/>
      <c r="F35" s="34"/>
      <c r="G35" s="34" t="s">
        <v>58</v>
      </c>
      <c r="H35" s="99"/>
      <c r="I35" s="34" t="s">
        <v>40</v>
      </c>
      <c r="J35" s="68"/>
    </row>
    <row r="36" spans="1:11" s="1" customFormat="1" ht="120" customHeight="1">
      <c r="A36" s="66" t="str">
        <f>"ID-" &amp; (COUNTA(A$8:A35)+1)</f>
        <v>ID-25</v>
      </c>
      <c r="B36" s="67" t="s">
        <v>123</v>
      </c>
      <c r="C36" s="45" t="s">
        <v>124</v>
      </c>
      <c r="D36" s="45" t="s">
        <v>65</v>
      </c>
      <c r="E36" s="34"/>
      <c r="F36" s="34"/>
      <c r="G36" s="34" t="s">
        <v>58</v>
      </c>
      <c r="H36" s="99"/>
      <c r="I36" s="34" t="s">
        <v>40</v>
      </c>
      <c r="J36" s="68"/>
    </row>
    <row r="37" spans="1:11" ht="12" customHeight="1">
      <c r="A37" s="77"/>
      <c r="B37" s="78"/>
      <c r="C37" s="78"/>
      <c r="D37" s="78"/>
      <c r="E37" s="78"/>
      <c r="F37" s="78"/>
      <c r="G37" s="78"/>
      <c r="H37" s="100"/>
      <c r="I37" s="79"/>
      <c r="J37" s="80"/>
      <c r="K37" s="7"/>
    </row>
    <row r="38" spans="1:11">
      <c r="J38" s="33"/>
      <c r="K38" s="7"/>
    </row>
    <row r="39" spans="1:11">
      <c r="J39" s="33"/>
      <c r="K39" s="7"/>
    </row>
    <row r="40" spans="1:11">
      <c r="J40" s="33"/>
      <c r="K40" s="7"/>
    </row>
    <row r="41" spans="1:11">
      <c r="J41" s="33"/>
      <c r="K41" s="7"/>
    </row>
    <row r="42" spans="1:11">
      <c r="J42" s="33"/>
      <c r="K42" s="7"/>
    </row>
    <row r="43" spans="1:11">
      <c r="J43" s="33"/>
      <c r="K43" s="7"/>
    </row>
    <row r="44" spans="1:11">
      <c r="J44" s="33"/>
      <c r="K44" s="7"/>
    </row>
    <row r="45" spans="1:11">
      <c r="J45" s="33"/>
      <c r="K45" s="7"/>
    </row>
    <row r="46" spans="1:11">
      <c r="J46" s="33"/>
      <c r="K46" s="7"/>
    </row>
    <row r="47" spans="1:11">
      <c r="J47" s="33"/>
      <c r="K47" s="7"/>
    </row>
    <row r="48" spans="1:11">
      <c r="J48" s="33"/>
      <c r="K48" s="7"/>
    </row>
    <row r="49" spans="10:11">
      <c r="J49" s="33"/>
      <c r="K49" s="7"/>
    </row>
    <row r="50" spans="10:11">
      <c r="J50" s="33"/>
      <c r="K50" s="7"/>
    </row>
    <row r="51" spans="10:11">
      <c r="J51" s="33"/>
      <c r="K51" s="7"/>
    </row>
    <row r="52" spans="10:11">
      <c r="J52" s="33"/>
      <c r="K52" s="7"/>
    </row>
    <row r="53" spans="10:11">
      <c r="J53" s="33"/>
      <c r="K53" s="7"/>
    </row>
    <row r="54" spans="10:11">
      <c r="J54" s="33"/>
      <c r="K54" s="7"/>
    </row>
    <row r="55" spans="10:11">
      <c r="J55" s="33"/>
      <c r="K55" s="7"/>
    </row>
    <row r="56" spans="10:11">
      <c r="J56" s="33"/>
      <c r="K56" s="7"/>
    </row>
    <row r="57" spans="10:11">
      <c r="J57" s="33"/>
      <c r="K57" s="7"/>
    </row>
    <row r="58" spans="10:11">
      <c r="J58" s="33"/>
      <c r="K58" s="7"/>
    </row>
    <row r="59" spans="10:11">
      <c r="J59" s="33"/>
      <c r="K59" s="7"/>
    </row>
    <row r="60" spans="10:11">
      <c r="J60" s="33"/>
      <c r="K60" s="7"/>
    </row>
    <row r="61" spans="10:11">
      <c r="J61" s="33"/>
      <c r="K61" s="7"/>
    </row>
    <row r="62" spans="10:11">
      <c r="J62" s="33"/>
      <c r="K62" s="7"/>
    </row>
    <row r="63" spans="10:11">
      <c r="J63" s="33"/>
      <c r="K63" s="7"/>
    </row>
    <row r="64" spans="10:11">
      <c r="J64" s="33"/>
      <c r="K64" s="7"/>
    </row>
    <row r="65" spans="10:11">
      <c r="J65" s="33"/>
      <c r="K65" s="7"/>
    </row>
    <row r="66" spans="10:11">
      <c r="J66" s="33"/>
      <c r="K66" s="7"/>
    </row>
    <row r="67" spans="10:11">
      <c r="J67" s="33"/>
      <c r="K67" s="7"/>
    </row>
    <row r="68" spans="10:11">
      <c r="J68" s="33"/>
      <c r="K68" s="7"/>
    </row>
    <row r="69" spans="10:11">
      <c r="J69" s="33"/>
      <c r="K69" s="7"/>
    </row>
    <row r="70" spans="10:11">
      <c r="J70" s="33"/>
      <c r="K70" s="7"/>
    </row>
    <row r="71" spans="10:11">
      <c r="J71" s="33"/>
      <c r="K71" s="7"/>
    </row>
    <row r="72" spans="10:11">
      <c r="J72" s="33"/>
      <c r="K72" s="7"/>
    </row>
    <row r="73" spans="10:11">
      <c r="J73" s="33"/>
      <c r="K73" s="7"/>
    </row>
    <row r="74" spans="10:11">
      <c r="J74" s="33"/>
      <c r="K74" s="7"/>
    </row>
    <row r="75" spans="10:11">
      <c r="J75" s="33"/>
      <c r="K75" s="7"/>
    </row>
    <row r="76" spans="10:11">
      <c r="J76" s="33"/>
      <c r="K76" s="7"/>
    </row>
    <row r="77" spans="10:11">
      <c r="J77" s="33"/>
      <c r="K77" s="7"/>
    </row>
    <row r="78" spans="10:11">
      <c r="J78" s="33"/>
      <c r="K78" s="7"/>
    </row>
    <row r="79" spans="10:11">
      <c r="J79" s="33"/>
      <c r="K79" s="7"/>
    </row>
    <row r="80" spans="10:11">
      <c r="J80" s="33"/>
      <c r="K80" s="7"/>
    </row>
    <row r="81" spans="10:11">
      <c r="J81" s="33"/>
      <c r="K81" s="7"/>
    </row>
    <row r="82" spans="10:11">
      <c r="J82" s="33"/>
      <c r="K82" s="7"/>
    </row>
    <row r="83" spans="10:11">
      <c r="J83" s="33"/>
      <c r="K83" s="7"/>
    </row>
    <row r="84" spans="10:11">
      <c r="J84" s="33"/>
      <c r="K84" s="7"/>
    </row>
  </sheetData>
  <autoFilter ref="A7:M36"/>
  <mergeCells count="6">
    <mergeCell ref="B16:B17"/>
    <mergeCell ref="E4:G4"/>
    <mergeCell ref="E5:G5"/>
    <mergeCell ref="B1:G1"/>
    <mergeCell ref="B2:G2"/>
    <mergeCell ref="B3:G3"/>
  </mergeCells>
  <dataValidations count="2">
    <dataValidation type="list" allowBlank="1" showErrorMessage="1" sqref="ACV28:ACV29 E16:H29 E11:H14 SZ28:SZ29 E9:H9 AMR28:AMR29 JD28:JD29 WVP28:WVP29 WLT28:WLT29 WBX28:WBX29 VSB28:VSB29 VIF28:VIF29 UYJ28:UYJ29 UON28:UON29 UER28:UER29 TUV28:TUV29 TKZ28:TKZ29 TBD28:TBD29 SRH28:SRH29 SHL28:SHL29 RXP28:RXP29 RNT28:RNT29 RDX28:RDX29 QUB28:QUB29 QKF28:QKF29 QAJ28:QAJ29 PQN28:PQN29 PGR28:PGR29 OWV28:OWV29 OMZ28:OMZ29 ODD28:ODD29 NTH28:NTH29 NJL28:NJL29 MZP28:MZP29 MPT28:MPT29 MFX28:MFX29 LWB28:LWB29 LMF28:LMF29 LCJ28:LCJ29 KSN28:KSN29 KIR28:KIR29 JYV28:JYV29 JOZ28:JOZ29 JFD28:JFD29 IVH28:IVH29 ILL28:ILL29 IBP28:IBP29 HRT28:HRT29 HHX28:HHX29 GYB28:GYB29 GOF28:GOF29 GEJ28:GEJ29 FUN28:FUN29 FKR28:FKR29 FAV28:FAV29 EQZ28:EQZ29 EHD28:EHD29 DXH28:DXH29 DNL28:DNL29 DDP28:DDP29 CTT28:CTT29 CJX28:CJX29 CAB28:CAB29 BQF28:BQF29 BGJ28:BGJ29 AWN28:AWN29 E31:H36">
      <formula1>$L$1:$L$4</formula1>
    </dataValidation>
    <dataValidation type="list" allowBlank="1" showErrorMessage="1" sqref="I31:I36 I9 TA28:TA29 ACW28:ACW29 AMS28:AMS29 AWO28:AWO29 BGK28:BGK29 BQG28:BQG29 CAC28:CAC29 CJY28:CJY29 CTU28:CTU29 DDQ28:DDQ29 DNM28:DNM29 DXI28:DXI29 EHE28:EHE29 ERA28:ERA29 FAW28:FAW29 FKS28:FKS29 FUO28:FUO29 GEK28:GEK29 GOG28:GOG29 GYC28:GYC29 HHY28:HHY29 HRU28:HRU29 IBQ28:IBQ29 ILM28:ILM29 IVI28:IVI29 JFE28:JFE29 JPA28:JPA29 JYW28:JYW29 KIS28:KIS29 KSO28:KSO29 LCK28:LCK29 LMG28:LMG29 LWC28:LWC29 MFY28:MFY29 MPU28:MPU29 MZQ28:MZQ29 NJM28:NJM29 NTI28:NTI29 ODE28:ODE29 ONA28:ONA29 OWW28:OWW29 PGS28:PGS29 PQO28:PQO29 QAK28:QAK29 QKG28:QKG29 QUC28:QUC29 RDY28:RDY29 RNU28:RNU29 RXQ28:RXQ29 SHM28:SHM29 SRI28:SRI29 TBE28:TBE29 TLA28:TLA29 TUW28:TUW29 UES28:UES29 UOO28:UOO29 UYK28:UYK29 VIG28:VIG29 VSC28:VSC29 WBY28:WBY29 WLU28:WLU29 WVQ28:WVQ29 JE28:JE29 I11:I14 I16:I29">
      <formula1>"Level 1, Level 2, Level 3, Level 4"</formula1>
    </dataValidation>
  </dataValidations>
  <pageMargins left="0.74791666666666667" right="0.25" top="0.75" bottom="0.98402777777777772" header="0.5" footer="0.5"/>
  <pageSetup paperSize="9" scale="16"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K59"/>
  <sheetViews>
    <sheetView view="pageBreakPreview" zoomScale="90" zoomScaleNormal="85" zoomScaleSheetLayoutView="90" workbookViewId="0">
      <pane ySplit="7" topLeftCell="A8" activePane="bottomLeft" state="frozen"/>
      <selection pane="bottomLeft" activeCell="C9" sqref="C9"/>
    </sheetView>
  </sheetViews>
  <sheetFormatPr defaultRowHeight="12.75"/>
  <cols>
    <col min="1" max="1" width="12.25" style="7" customWidth="1"/>
    <col min="2" max="2" width="25.75" style="7" customWidth="1"/>
    <col min="3" max="3" width="40.375" style="7" customWidth="1"/>
    <col min="4" max="6" width="10" style="7" bestFit="1" customWidth="1"/>
    <col min="7" max="7" width="10" style="101" bestFit="1" customWidth="1"/>
    <col min="8" max="8" width="10" style="71" bestFit="1" customWidth="1"/>
    <col min="9" max="9" width="10" style="7" bestFit="1" customWidth="1"/>
    <col min="10" max="10" width="13" style="32" customWidth="1"/>
    <col min="11" max="11" width="9" style="7" hidden="1" customWidth="1"/>
    <col min="12" max="12" width="9" style="7" customWidth="1"/>
    <col min="13" max="16384" width="9" style="7"/>
  </cols>
  <sheetData>
    <row r="1" spans="1:11" s="35" customFormat="1" ht="19.5" customHeight="1">
      <c r="A1" s="44" t="s">
        <v>42</v>
      </c>
      <c r="B1" s="117"/>
      <c r="C1" s="118"/>
      <c r="D1" s="118"/>
      <c r="E1" s="118"/>
      <c r="F1" s="118"/>
      <c r="G1" s="119"/>
      <c r="H1" s="38"/>
      <c r="I1" s="38"/>
      <c r="J1" s="42"/>
      <c r="K1" s="35" t="s">
        <v>91</v>
      </c>
    </row>
    <row r="2" spans="1:11" s="35" customFormat="1" ht="25.5" customHeight="1">
      <c r="A2" s="44" t="s">
        <v>23</v>
      </c>
      <c r="B2" s="117" t="s">
        <v>126</v>
      </c>
      <c r="C2" s="118"/>
      <c r="D2" s="118"/>
      <c r="E2" s="118"/>
      <c r="F2" s="118"/>
      <c r="G2" s="119"/>
      <c r="H2" s="38"/>
      <c r="I2" s="38"/>
      <c r="J2" s="42"/>
      <c r="K2" s="35" t="s">
        <v>92</v>
      </c>
    </row>
    <row r="3" spans="1:11" s="35" customFormat="1" ht="18" customHeight="1">
      <c r="A3" s="43" t="s">
        <v>22</v>
      </c>
      <c r="B3" s="117"/>
      <c r="C3" s="118"/>
      <c r="D3" s="118"/>
      <c r="E3" s="118"/>
      <c r="F3" s="118"/>
      <c r="G3" s="119"/>
      <c r="H3" s="38"/>
      <c r="I3" s="38"/>
      <c r="J3" s="42"/>
      <c r="K3" s="35" t="s">
        <v>58</v>
      </c>
    </row>
    <row r="4" spans="1:11" s="35" customFormat="1" ht="19.5" customHeight="1">
      <c r="A4" s="41" t="s">
        <v>91</v>
      </c>
      <c r="B4" s="40" t="s">
        <v>92</v>
      </c>
      <c r="C4" s="40" t="s">
        <v>58</v>
      </c>
      <c r="D4" s="94" t="s">
        <v>93</v>
      </c>
      <c r="E4" s="111" t="s">
        <v>21</v>
      </c>
      <c r="F4" s="112"/>
      <c r="G4" s="113"/>
      <c r="H4" s="38"/>
      <c r="I4" s="38"/>
      <c r="J4" s="38"/>
      <c r="K4" s="35" t="s">
        <v>93</v>
      </c>
    </row>
    <row r="5" spans="1:11" s="35" customFormat="1" ht="15" customHeight="1" thickBot="1">
      <c r="A5" s="39">
        <f>COUNTIF(Resolution_DPI!F8:F983,"Pass")+COUNTIF(Resolution_DPI!D8:D983,"Pass")+COUNTIF(Resolution_DPI!E8:E983,"Pass")</f>
        <v>0</v>
      </c>
      <c r="B5" s="39">
        <f>COUNTIF(Resolution_DPI!D8:D983,"Fail")+COUNTIF(Resolution_DPI!E8:E983,"Fail")+COUNTIF(Resolution_DPI!F8:F983,"Fail")</f>
        <v>0</v>
      </c>
      <c r="C5" s="39">
        <f>COUNTIF(Resolution_DPI!D8:D983,"N/A")+COUNTIF(Resolution_DPI!E8:E983,"N/A")+COUNTIF(Resolution_DPI!F8:F983,"N/A")</f>
        <v>3</v>
      </c>
      <c r="D5" s="95">
        <f>COUNTIF(Resolution_DPI!D8:D983,"BLOCKED")+COUNTIF(Resolution_DPI!E8:E983,"BLOCKED")+COUNTIF(Resolution_DPI!F8:F983,"BLOCKED")</f>
        <v>0</v>
      </c>
      <c r="E5" s="114">
        <f>COUNTA(A8:A983)*3</f>
        <v>9</v>
      </c>
      <c r="F5" s="115"/>
      <c r="G5" s="116"/>
      <c r="H5" s="38"/>
      <c r="I5" s="38"/>
      <c r="J5" s="38"/>
    </row>
    <row r="6" spans="1:11" s="35" customFormat="1" ht="15" customHeight="1">
      <c r="D6" s="22"/>
      <c r="E6" s="22"/>
      <c r="F6" s="22"/>
      <c r="G6" s="98"/>
      <c r="H6" s="22"/>
      <c r="I6" s="22"/>
      <c r="J6" s="38"/>
    </row>
    <row r="7" spans="1:11" s="35" customFormat="1" ht="25.5">
      <c r="A7" s="37" t="s">
        <v>24</v>
      </c>
      <c r="B7" s="37" t="s">
        <v>20</v>
      </c>
      <c r="C7" s="37" t="s">
        <v>129</v>
      </c>
      <c r="D7" s="37" t="s">
        <v>94</v>
      </c>
      <c r="E7" s="37" t="s">
        <v>82</v>
      </c>
      <c r="F7" s="37" t="s">
        <v>83</v>
      </c>
      <c r="G7" s="37" t="s">
        <v>38</v>
      </c>
      <c r="H7" s="37" t="s">
        <v>37</v>
      </c>
      <c r="I7" s="37" t="s">
        <v>17</v>
      </c>
      <c r="J7" s="36"/>
    </row>
    <row r="8" spans="1:11" s="35" customFormat="1" ht="18" customHeight="1">
      <c r="A8" s="76"/>
      <c r="B8" s="70" t="s">
        <v>55</v>
      </c>
      <c r="C8" s="69"/>
      <c r="D8" s="69"/>
      <c r="E8" s="69"/>
      <c r="F8" s="69"/>
      <c r="G8" s="69"/>
      <c r="H8" s="69"/>
      <c r="I8" s="75"/>
      <c r="J8" s="36"/>
    </row>
    <row r="9" spans="1:11" s="85" customFormat="1" ht="408.75" customHeight="1">
      <c r="A9" s="66" t="str">
        <f>"ID-" &amp; (COUNTA(A$8:A8)+1)</f>
        <v>ID-1</v>
      </c>
      <c r="B9" s="82" t="s">
        <v>132</v>
      </c>
      <c r="C9" s="83"/>
      <c r="D9" s="34"/>
      <c r="E9" s="34"/>
      <c r="F9" s="34" t="s">
        <v>58</v>
      </c>
      <c r="G9" s="99"/>
      <c r="H9" s="84" t="s">
        <v>39</v>
      </c>
      <c r="I9" s="68"/>
    </row>
    <row r="10" spans="1:11" s="85" customFormat="1" ht="408.75" customHeight="1">
      <c r="A10" s="66" t="str">
        <f>"ID-" &amp; (COUNTA(A$8:A9)+1)</f>
        <v>ID-2</v>
      </c>
      <c r="B10" s="82" t="s">
        <v>130</v>
      </c>
      <c r="C10" s="83"/>
      <c r="D10" s="34"/>
      <c r="E10" s="34"/>
      <c r="F10" s="34" t="s">
        <v>58</v>
      </c>
      <c r="G10" s="99"/>
      <c r="H10" s="84" t="s">
        <v>39</v>
      </c>
      <c r="I10" s="68"/>
    </row>
    <row r="11" spans="1:11" s="85" customFormat="1" ht="408.75" customHeight="1">
      <c r="A11" s="66" t="str">
        <f>"ID-" &amp; (COUNTA(A$8:A10)+1)</f>
        <v>ID-3</v>
      </c>
      <c r="B11" s="82" t="s">
        <v>131</v>
      </c>
      <c r="C11" s="83"/>
      <c r="D11" s="34"/>
      <c r="E11" s="34"/>
      <c r="F11" s="34" t="s">
        <v>58</v>
      </c>
      <c r="G11" s="99"/>
      <c r="H11" s="84" t="s">
        <v>39</v>
      </c>
      <c r="I11" s="68"/>
    </row>
    <row r="12" spans="1:11" ht="12" customHeight="1">
      <c r="A12" s="77"/>
      <c r="B12" s="78"/>
      <c r="C12" s="78"/>
      <c r="D12" s="78"/>
      <c r="E12" s="78"/>
      <c r="F12" s="78"/>
      <c r="G12" s="100"/>
      <c r="H12" s="79"/>
      <c r="I12" s="80"/>
      <c r="J12" s="7"/>
    </row>
    <row r="13" spans="1:11">
      <c r="I13" s="33"/>
      <c r="J13" s="7"/>
    </row>
    <row r="14" spans="1:11">
      <c r="I14" s="33"/>
      <c r="J14" s="7"/>
    </row>
    <row r="15" spans="1:11">
      <c r="I15" s="33"/>
      <c r="J15" s="7"/>
    </row>
    <row r="16" spans="1:11">
      <c r="I16" s="33"/>
      <c r="J16" s="7"/>
    </row>
    <row r="17" spans="9:10">
      <c r="I17" s="33"/>
      <c r="J17" s="7"/>
    </row>
    <row r="18" spans="9:10">
      <c r="I18" s="33"/>
      <c r="J18" s="7"/>
    </row>
    <row r="19" spans="9:10">
      <c r="I19" s="33"/>
      <c r="J19" s="7"/>
    </row>
    <row r="20" spans="9:10">
      <c r="I20" s="33"/>
      <c r="J20" s="7"/>
    </row>
    <row r="21" spans="9:10">
      <c r="I21" s="33"/>
      <c r="J21" s="7"/>
    </row>
    <row r="22" spans="9:10">
      <c r="I22" s="33"/>
      <c r="J22" s="7"/>
    </row>
    <row r="23" spans="9:10">
      <c r="I23" s="33"/>
      <c r="J23" s="7"/>
    </row>
    <row r="24" spans="9:10">
      <c r="I24" s="33"/>
      <c r="J24" s="7"/>
    </row>
    <row r="25" spans="9:10">
      <c r="I25" s="33"/>
      <c r="J25" s="7"/>
    </row>
    <row r="26" spans="9:10">
      <c r="I26" s="33"/>
      <c r="J26" s="7"/>
    </row>
    <row r="27" spans="9:10">
      <c r="I27" s="33"/>
      <c r="J27" s="7"/>
    </row>
    <row r="28" spans="9:10">
      <c r="I28" s="33"/>
      <c r="J28" s="7"/>
    </row>
    <row r="29" spans="9:10">
      <c r="I29" s="33"/>
      <c r="J29" s="7"/>
    </row>
    <row r="30" spans="9:10">
      <c r="I30" s="33"/>
      <c r="J30" s="7"/>
    </row>
    <row r="31" spans="9:10">
      <c r="I31" s="33"/>
      <c r="J31" s="7"/>
    </row>
    <row r="32" spans="9:10">
      <c r="I32" s="33"/>
      <c r="J32" s="7"/>
    </row>
    <row r="33" spans="9:10">
      <c r="I33" s="33"/>
      <c r="J33" s="7"/>
    </row>
    <row r="34" spans="9:10">
      <c r="I34" s="33"/>
      <c r="J34" s="7"/>
    </row>
    <row r="35" spans="9:10">
      <c r="I35" s="33"/>
      <c r="J35" s="7"/>
    </row>
    <row r="36" spans="9:10">
      <c r="I36" s="33"/>
      <c r="J36" s="7"/>
    </row>
    <row r="37" spans="9:10">
      <c r="I37" s="33"/>
      <c r="J37" s="7"/>
    </row>
    <row r="38" spans="9:10">
      <c r="I38" s="33"/>
      <c r="J38" s="7"/>
    </row>
    <row r="39" spans="9:10">
      <c r="I39" s="33"/>
      <c r="J39" s="7"/>
    </row>
    <row r="40" spans="9:10">
      <c r="I40" s="33"/>
      <c r="J40" s="7"/>
    </row>
    <row r="41" spans="9:10">
      <c r="I41" s="33"/>
      <c r="J41" s="7"/>
    </row>
    <row r="42" spans="9:10">
      <c r="I42" s="33"/>
      <c r="J42" s="7"/>
    </row>
    <row r="43" spans="9:10">
      <c r="I43" s="33"/>
      <c r="J43" s="7"/>
    </row>
    <row r="44" spans="9:10">
      <c r="I44" s="33"/>
      <c r="J44" s="7"/>
    </row>
    <row r="45" spans="9:10">
      <c r="I45" s="33"/>
      <c r="J45" s="7"/>
    </row>
    <row r="46" spans="9:10">
      <c r="I46" s="33"/>
      <c r="J46" s="7"/>
    </row>
    <row r="47" spans="9:10">
      <c r="I47" s="33"/>
      <c r="J47" s="7"/>
    </row>
    <row r="48" spans="9:10">
      <c r="I48" s="33"/>
      <c r="J48" s="7"/>
    </row>
    <row r="49" spans="9:10">
      <c r="I49" s="33"/>
      <c r="J49" s="7"/>
    </row>
    <row r="50" spans="9:10">
      <c r="I50" s="33"/>
      <c r="J50" s="7"/>
    </row>
    <row r="51" spans="9:10">
      <c r="I51" s="33"/>
      <c r="J51" s="7"/>
    </row>
    <row r="52" spans="9:10">
      <c r="I52" s="33"/>
      <c r="J52" s="7"/>
    </row>
    <row r="53" spans="9:10">
      <c r="I53" s="33"/>
      <c r="J53" s="7"/>
    </row>
    <row r="54" spans="9:10">
      <c r="I54" s="33"/>
      <c r="J54" s="7"/>
    </row>
    <row r="55" spans="9:10">
      <c r="I55" s="33"/>
      <c r="J55" s="7"/>
    </row>
    <row r="56" spans="9:10">
      <c r="I56" s="33"/>
      <c r="J56" s="7"/>
    </row>
    <row r="57" spans="9:10">
      <c r="I57" s="33"/>
      <c r="J57" s="7"/>
    </row>
    <row r="58" spans="9:10">
      <c r="I58" s="33"/>
      <c r="J58" s="7"/>
    </row>
    <row r="59" spans="9:10">
      <c r="I59" s="33"/>
      <c r="J59" s="7"/>
    </row>
  </sheetData>
  <autoFilter ref="A7:L9"/>
  <mergeCells count="5">
    <mergeCell ref="B1:G1"/>
    <mergeCell ref="B2:G2"/>
    <mergeCell ref="B3:G3"/>
    <mergeCell ref="E4:G4"/>
    <mergeCell ref="E5:G5"/>
  </mergeCells>
  <dataValidations count="2">
    <dataValidation type="list" allowBlank="1" showErrorMessage="1" sqref="H9:H11">
      <formula1>"Level 1, Level 2, Level 3, Level 4"</formula1>
    </dataValidation>
    <dataValidation type="list" allowBlank="1" showErrorMessage="1" sqref="D9:G11">
      <formula1>$K$1:$K$4</formula1>
    </dataValidation>
  </dataValidations>
  <pageMargins left="0.74791666666666667" right="0.25" top="0.75" bottom="0.98402777777777772" header="0.5" footer="0.5"/>
  <pageSetup paperSize="9" scale="16"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K59"/>
  <sheetViews>
    <sheetView view="pageBreakPreview" zoomScale="90" zoomScaleNormal="85" zoomScaleSheetLayoutView="90" workbookViewId="0">
      <pane ySplit="7" topLeftCell="A8" activePane="bottomLeft" state="frozen"/>
      <selection pane="bottomLeft" activeCell="B9" sqref="B9"/>
    </sheetView>
  </sheetViews>
  <sheetFormatPr defaultRowHeight="12.75"/>
  <cols>
    <col min="1" max="1" width="12.25" style="7" customWidth="1"/>
    <col min="2" max="2" width="25.75" style="7" customWidth="1"/>
    <col min="3" max="3" width="40.375" style="7" customWidth="1"/>
    <col min="4" max="6" width="10" style="7" bestFit="1" customWidth="1"/>
    <col min="7" max="7" width="10" style="101" bestFit="1" customWidth="1"/>
    <col min="8" max="8" width="10" style="71" bestFit="1" customWidth="1"/>
    <col min="9" max="9" width="10" style="7" bestFit="1" customWidth="1"/>
    <col min="10" max="10" width="13" style="32" customWidth="1"/>
    <col min="11" max="11" width="9" style="7" hidden="1" customWidth="1"/>
    <col min="12" max="12" width="9" style="7" customWidth="1"/>
    <col min="13" max="16384" width="9" style="7"/>
  </cols>
  <sheetData>
    <row r="1" spans="1:11" s="35" customFormat="1" ht="19.5" customHeight="1">
      <c r="A1" s="44" t="s">
        <v>42</v>
      </c>
      <c r="B1" s="117"/>
      <c r="C1" s="118"/>
      <c r="D1" s="118"/>
      <c r="E1" s="118"/>
      <c r="F1" s="118"/>
      <c r="G1" s="119"/>
      <c r="H1" s="38"/>
      <c r="I1" s="38"/>
      <c r="J1" s="42"/>
      <c r="K1" s="35" t="s">
        <v>91</v>
      </c>
    </row>
    <row r="2" spans="1:11" s="35" customFormat="1" ht="25.5" customHeight="1">
      <c r="A2" s="44" t="s">
        <v>23</v>
      </c>
      <c r="B2" s="117" t="s">
        <v>126</v>
      </c>
      <c r="C2" s="118"/>
      <c r="D2" s="118"/>
      <c r="E2" s="118"/>
      <c r="F2" s="118"/>
      <c r="G2" s="119"/>
      <c r="H2" s="38"/>
      <c r="I2" s="38"/>
      <c r="J2" s="42"/>
      <c r="K2" s="35" t="s">
        <v>92</v>
      </c>
    </row>
    <row r="3" spans="1:11" s="35" customFormat="1" ht="18" customHeight="1">
      <c r="A3" s="43" t="s">
        <v>22</v>
      </c>
      <c r="B3" s="117"/>
      <c r="C3" s="118"/>
      <c r="D3" s="118"/>
      <c r="E3" s="118"/>
      <c r="F3" s="118"/>
      <c r="G3" s="119"/>
      <c r="H3" s="38"/>
      <c r="I3" s="38"/>
      <c r="J3" s="42"/>
      <c r="K3" s="35" t="s">
        <v>58</v>
      </c>
    </row>
    <row r="4" spans="1:11" s="35" customFormat="1" ht="19.5" customHeight="1">
      <c r="A4" s="41" t="s">
        <v>91</v>
      </c>
      <c r="B4" s="40" t="s">
        <v>92</v>
      </c>
      <c r="C4" s="40" t="s">
        <v>58</v>
      </c>
      <c r="D4" s="94" t="s">
        <v>93</v>
      </c>
      <c r="E4" s="111" t="s">
        <v>21</v>
      </c>
      <c r="F4" s="112"/>
      <c r="G4" s="113"/>
      <c r="H4" s="38"/>
      <c r="I4" s="38"/>
      <c r="J4" s="38"/>
      <c r="K4" s="35" t="s">
        <v>93</v>
      </c>
    </row>
    <row r="5" spans="1:11" s="35" customFormat="1" ht="15" customHeight="1" thickBot="1">
      <c r="A5" s="39">
        <f>COUNTIF(Language!F8:F983,"Pass")+COUNTIF(Language!D8:D983,"Pass")+COUNTIF(Language!E8:E983,"Pass")</f>
        <v>0</v>
      </c>
      <c r="B5" s="39">
        <f>COUNTIF(Language!D8:D983,"Fail")+COUNTIF(Language!E8:E983,"Fail")+COUNTIF(Language!F8:F983,"Fail")</f>
        <v>0</v>
      </c>
      <c r="C5" s="39">
        <f>COUNTIF(Language!D8:D983,"N/A")+COUNTIF(Language!E8:E983,"N/A")+COUNTIF(Language!F8:F983,"N/A")</f>
        <v>3</v>
      </c>
      <c r="D5" s="95">
        <f>COUNTIF(Language!D8:D983,"BLOCKED")+COUNTIF(Language!E8:E983,"BLOCKED")+COUNTIF(Language!F8:F983,"BLOCKED")</f>
        <v>0</v>
      </c>
      <c r="E5" s="114">
        <f>COUNTA(A8:A983)*3</f>
        <v>9</v>
      </c>
      <c r="F5" s="115"/>
      <c r="G5" s="116"/>
      <c r="H5" s="38"/>
      <c r="I5" s="38"/>
      <c r="J5" s="38"/>
    </row>
    <row r="6" spans="1:11" s="35" customFormat="1" ht="15" customHeight="1">
      <c r="D6" s="22"/>
      <c r="E6" s="22"/>
      <c r="F6" s="22"/>
      <c r="G6" s="98"/>
      <c r="H6" s="22"/>
      <c r="I6" s="22"/>
      <c r="J6" s="38"/>
    </row>
    <row r="7" spans="1:11" s="35" customFormat="1" ht="25.5">
      <c r="A7" s="37" t="s">
        <v>24</v>
      </c>
      <c r="B7" s="37" t="s">
        <v>20</v>
      </c>
      <c r="C7" s="37" t="s">
        <v>129</v>
      </c>
      <c r="D7" s="37" t="s">
        <v>94</v>
      </c>
      <c r="E7" s="37" t="s">
        <v>82</v>
      </c>
      <c r="F7" s="37" t="s">
        <v>83</v>
      </c>
      <c r="G7" s="37" t="s">
        <v>38</v>
      </c>
      <c r="H7" s="37" t="s">
        <v>37</v>
      </c>
      <c r="I7" s="37" t="s">
        <v>17</v>
      </c>
      <c r="J7" s="36"/>
    </row>
    <row r="8" spans="1:11" s="35" customFormat="1" ht="18" customHeight="1">
      <c r="A8" s="76"/>
      <c r="B8" s="70" t="s">
        <v>55</v>
      </c>
      <c r="C8" s="69"/>
      <c r="D8" s="69"/>
      <c r="E8" s="69"/>
      <c r="F8" s="69"/>
      <c r="G8" s="69"/>
      <c r="H8" s="69"/>
      <c r="I8" s="75"/>
      <c r="J8" s="36"/>
    </row>
    <row r="9" spans="1:11" s="85" customFormat="1" ht="408.75" customHeight="1">
      <c r="A9" s="66" t="str">
        <f>"ID-" &amp; (COUNTA(A$8:A8)+1)</f>
        <v>ID-1</v>
      </c>
      <c r="B9" s="82" t="s">
        <v>133</v>
      </c>
      <c r="C9" s="83"/>
      <c r="D9" s="34"/>
      <c r="E9" s="34"/>
      <c r="F9" s="34" t="s">
        <v>58</v>
      </c>
      <c r="G9" s="99"/>
      <c r="H9" s="84" t="s">
        <v>39</v>
      </c>
      <c r="I9" s="68"/>
    </row>
    <row r="10" spans="1:11" s="85" customFormat="1" ht="27.75" customHeight="1">
      <c r="A10" s="66" t="str">
        <f>"ID-" &amp; (COUNTA(A$8:A9)+1)</f>
        <v>ID-2</v>
      </c>
      <c r="B10" s="82" t="s">
        <v>134</v>
      </c>
      <c r="C10" s="83"/>
      <c r="D10" s="34"/>
      <c r="E10" s="34"/>
      <c r="F10" s="34" t="s">
        <v>58</v>
      </c>
      <c r="G10" s="99"/>
      <c r="H10" s="84" t="s">
        <v>39</v>
      </c>
      <c r="I10" s="68"/>
    </row>
    <row r="11" spans="1:11" s="85" customFormat="1" ht="33.75" customHeight="1">
      <c r="A11" s="66" t="str">
        <f>"ID-" &amp; (COUNTA(A$8:A10)+1)</f>
        <v>ID-3</v>
      </c>
      <c r="B11" s="82" t="s">
        <v>135</v>
      </c>
      <c r="C11" s="83"/>
      <c r="D11" s="34"/>
      <c r="E11" s="34"/>
      <c r="F11" s="34" t="s">
        <v>58</v>
      </c>
      <c r="G11" s="99"/>
      <c r="H11" s="84" t="s">
        <v>39</v>
      </c>
      <c r="I11" s="68"/>
    </row>
    <row r="12" spans="1:11" ht="12" customHeight="1">
      <c r="A12" s="77"/>
      <c r="B12" s="78"/>
      <c r="C12" s="78"/>
      <c r="D12" s="78"/>
      <c r="E12" s="78"/>
      <c r="F12" s="78"/>
      <c r="G12" s="100"/>
      <c r="H12" s="79"/>
      <c r="I12" s="80"/>
      <c r="J12" s="7"/>
    </row>
    <row r="13" spans="1:11">
      <c r="I13" s="33"/>
      <c r="J13" s="7"/>
    </row>
    <row r="14" spans="1:11">
      <c r="I14" s="33"/>
      <c r="J14" s="7"/>
    </row>
    <row r="15" spans="1:11">
      <c r="I15" s="33"/>
      <c r="J15" s="7"/>
    </row>
    <row r="16" spans="1:11">
      <c r="I16" s="33"/>
      <c r="J16" s="7"/>
    </row>
    <row r="17" spans="9:10">
      <c r="I17" s="33"/>
      <c r="J17" s="7"/>
    </row>
    <row r="18" spans="9:10">
      <c r="I18" s="33"/>
      <c r="J18" s="7"/>
    </row>
    <row r="19" spans="9:10">
      <c r="I19" s="33"/>
      <c r="J19" s="7"/>
    </row>
    <row r="20" spans="9:10">
      <c r="I20" s="33"/>
      <c r="J20" s="7"/>
    </row>
    <row r="21" spans="9:10">
      <c r="I21" s="33"/>
      <c r="J21" s="7"/>
    </row>
    <row r="22" spans="9:10">
      <c r="I22" s="33"/>
      <c r="J22" s="7"/>
    </row>
    <row r="23" spans="9:10">
      <c r="I23" s="33"/>
      <c r="J23" s="7"/>
    </row>
    <row r="24" spans="9:10">
      <c r="I24" s="33"/>
      <c r="J24" s="7"/>
    </row>
    <row r="25" spans="9:10">
      <c r="I25" s="33"/>
      <c r="J25" s="7"/>
    </row>
    <row r="26" spans="9:10">
      <c r="I26" s="33"/>
      <c r="J26" s="7"/>
    </row>
    <row r="27" spans="9:10">
      <c r="I27" s="33"/>
      <c r="J27" s="7"/>
    </row>
    <row r="28" spans="9:10">
      <c r="I28" s="33"/>
      <c r="J28" s="7"/>
    </row>
    <row r="29" spans="9:10">
      <c r="I29" s="33"/>
      <c r="J29" s="7"/>
    </row>
    <row r="30" spans="9:10">
      <c r="I30" s="33"/>
      <c r="J30" s="7"/>
    </row>
    <row r="31" spans="9:10">
      <c r="I31" s="33"/>
      <c r="J31" s="7"/>
    </row>
    <row r="32" spans="9:10">
      <c r="I32" s="33"/>
      <c r="J32" s="7"/>
    </row>
    <row r="33" spans="9:10">
      <c r="I33" s="33"/>
      <c r="J33" s="7"/>
    </row>
    <row r="34" spans="9:10">
      <c r="I34" s="33"/>
      <c r="J34" s="7"/>
    </row>
    <row r="35" spans="9:10">
      <c r="I35" s="33"/>
      <c r="J35" s="7"/>
    </row>
    <row r="36" spans="9:10">
      <c r="I36" s="33"/>
      <c r="J36" s="7"/>
    </row>
    <row r="37" spans="9:10">
      <c r="I37" s="33"/>
      <c r="J37" s="7"/>
    </row>
    <row r="38" spans="9:10">
      <c r="I38" s="33"/>
      <c r="J38" s="7"/>
    </row>
    <row r="39" spans="9:10">
      <c r="I39" s="33"/>
      <c r="J39" s="7"/>
    </row>
    <row r="40" spans="9:10">
      <c r="I40" s="33"/>
      <c r="J40" s="7"/>
    </row>
    <row r="41" spans="9:10">
      <c r="I41" s="33"/>
      <c r="J41" s="7"/>
    </row>
    <row r="42" spans="9:10">
      <c r="I42" s="33"/>
      <c r="J42" s="7"/>
    </row>
    <row r="43" spans="9:10">
      <c r="I43" s="33"/>
      <c r="J43" s="7"/>
    </row>
    <row r="44" spans="9:10">
      <c r="I44" s="33"/>
      <c r="J44" s="7"/>
    </row>
    <row r="45" spans="9:10">
      <c r="I45" s="33"/>
      <c r="J45" s="7"/>
    </row>
    <row r="46" spans="9:10">
      <c r="I46" s="33"/>
      <c r="J46" s="7"/>
    </row>
    <row r="47" spans="9:10">
      <c r="I47" s="33"/>
      <c r="J47" s="7"/>
    </row>
    <row r="48" spans="9:10">
      <c r="I48" s="33"/>
      <c r="J48" s="7"/>
    </row>
    <row r="49" spans="9:10">
      <c r="I49" s="33"/>
      <c r="J49" s="7"/>
    </row>
    <row r="50" spans="9:10">
      <c r="I50" s="33"/>
      <c r="J50" s="7"/>
    </row>
    <row r="51" spans="9:10">
      <c r="I51" s="33"/>
      <c r="J51" s="7"/>
    </row>
    <row r="52" spans="9:10">
      <c r="I52" s="33"/>
      <c r="J52" s="7"/>
    </row>
    <row r="53" spans="9:10">
      <c r="I53" s="33"/>
      <c r="J53" s="7"/>
    </row>
    <row r="54" spans="9:10">
      <c r="I54" s="33"/>
      <c r="J54" s="7"/>
    </row>
    <row r="55" spans="9:10">
      <c r="I55" s="33"/>
      <c r="J55" s="7"/>
    </row>
    <row r="56" spans="9:10">
      <c r="I56" s="33"/>
      <c r="J56" s="7"/>
    </row>
    <row r="57" spans="9:10">
      <c r="I57" s="33"/>
      <c r="J57" s="7"/>
    </row>
    <row r="58" spans="9:10">
      <c r="I58" s="33"/>
      <c r="J58" s="7"/>
    </row>
    <row r="59" spans="9:10">
      <c r="I59" s="33"/>
      <c r="J59" s="7"/>
    </row>
  </sheetData>
  <autoFilter ref="A7:L9"/>
  <mergeCells count="5">
    <mergeCell ref="B1:G1"/>
    <mergeCell ref="B2:G2"/>
    <mergeCell ref="B3:G3"/>
    <mergeCell ref="E4:G4"/>
    <mergeCell ref="E5:G5"/>
  </mergeCells>
  <dataValidations count="2">
    <dataValidation type="list" allowBlank="1" showErrorMessage="1" sqref="D9:G11">
      <formula1>$K$1:$K$4</formula1>
    </dataValidation>
    <dataValidation type="list" allowBlank="1" showErrorMessage="1" sqref="H9:H11">
      <formula1>"Level 1, Level 2, Level 3, Level 4"</formula1>
    </dataValidation>
  </dataValidations>
  <pageMargins left="0.74791666666666667" right="0.25" top="0.75" bottom="0.98402777777777772" header="0.5" footer="0.5"/>
  <pageSetup paperSize="9" scale="16"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workbookViewId="0">
      <selection activeCell="F28" sqref="F28"/>
    </sheetView>
  </sheetViews>
  <sheetFormatPr defaultRowHeight="12.75"/>
  <cols>
    <col min="1" max="1" width="15" style="7" bestFit="1" customWidth="1"/>
    <col min="2" max="2" width="13.5" style="7" customWidth="1"/>
    <col min="3" max="3" width="19.375" style="7" customWidth="1"/>
    <col min="4" max="4" width="10.5" style="7" customWidth="1"/>
    <col min="5" max="5" width="10" style="7" customWidth="1"/>
    <col min="6" max="6" width="9" style="7"/>
    <col min="7" max="7" width="11.5" style="7" customWidth="1"/>
    <col min="8" max="8" width="18.875" style="7" bestFit="1" customWidth="1"/>
    <col min="9" max="16384" width="9" style="7"/>
  </cols>
  <sheetData>
    <row r="1" spans="1:8" ht="25.5" customHeight="1">
      <c r="B1" s="120" t="s">
        <v>25</v>
      </c>
      <c r="C1" s="120"/>
      <c r="D1" s="120"/>
      <c r="E1" s="120"/>
      <c r="F1" s="120"/>
      <c r="G1" s="120"/>
    </row>
    <row r="2" spans="1:8" ht="14.25" customHeight="1">
      <c r="A2" s="47"/>
      <c r="B2" s="47"/>
      <c r="C2" s="48"/>
      <c r="D2" s="48"/>
      <c r="E2" s="48"/>
      <c r="F2" s="48"/>
      <c r="G2" s="49"/>
    </row>
    <row r="3" spans="1:8" ht="12" customHeight="1">
      <c r="B3" s="46" t="s">
        <v>1</v>
      </c>
      <c r="C3" s="121" t="s">
        <v>16</v>
      </c>
      <c r="D3" s="121"/>
      <c r="E3" s="122" t="s">
        <v>2</v>
      </c>
      <c r="F3" s="123"/>
      <c r="G3" s="124"/>
      <c r="H3" s="125"/>
    </row>
    <row r="4" spans="1:8" ht="12" customHeight="1">
      <c r="B4" s="46" t="s">
        <v>3</v>
      </c>
      <c r="C4" s="121" t="s">
        <v>16</v>
      </c>
      <c r="D4" s="121"/>
      <c r="E4" s="122" t="s">
        <v>4</v>
      </c>
      <c r="F4" s="123"/>
      <c r="G4" s="124"/>
      <c r="H4" s="125"/>
    </row>
    <row r="5" spans="1:8" ht="12" customHeight="1">
      <c r="B5" s="50" t="s">
        <v>5</v>
      </c>
      <c r="C5" s="126" t="str">
        <f>C4&amp;"_"&amp;"Test Report"&amp;"_"&amp;"v0.1"</f>
        <v>Carina_Test Report_v0.1</v>
      </c>
      <c r="D5" s="126"/>
      <c r="E5" s="127" t="s">
        <v>6</v>
      </c>
      <c r="F5" s="128"/>
      <c r="G5" s="132"/>
      <c r="H5" s="133"/>
    </row>
    <row r="6" spans="1:8" ht="21.75" customHeight="1">
      <c r="A6" s="47"/>
      <c r="B6" s="96" t="s">
        <v>26</v>
      </c>
      <c r="C6" s="129" t="s">
        <v>27</v>
      </c>
      <c r="D6" s="130"/>
      <c r="E6" s="130"/>
      <c r="F6" s="130"/>
      <c r="G6" s="130"/>
      <c r="H6" s="131"/>
    </row>
    <row r="7" spans="1:8" ht="14.25" customHeight="1">
      <c r="A7" s="47"/>
      <c r="B7" s="51"/>
      <c r="C7" s="52"/>
      <c r="D7" s="48"/>
      <c r="E7" s="48"/>
      <c r="F7" s="48"/>
      <c r="G7" s="49"/>
    </row>
    <row r="8" spans="1:8">
      <c r="B8" s="51"/>
      <c r="C8" s="52"/>
      <c r="D8" s="48"/>
      <c r="E8" s="48"/>
      <c r="F8" s="48"/>
      <c r="G8" s="49"/>
    </row>
    <row r="9" spans="1:8">
      <c r="A9" s="51"/>
      <c r="B9" s="53"/>
      <c r="C9" s="53"/>
      <c r="D9" s="53"/>
      <c r="E9" s="53"/>
      <c r="F9" s="53"/>
      <c r="G9" s="53"/>
    </row>
    <row r="10" spans="1:8" ht="14.25" customHeight="1">
      <c r="A10" s="54"/>
      <c r="B10" s="72" t="s">
        <v>14</v>
      </c>
      <c r="C10" s="55" t="s">
        <v>28</v>
      </c>
      <c r="D10" s="56" t="s">
        <v>91</v>
      </c>
      <c r="E10" s="55" t="s">
        <v>92</v>
      </c>
      <c r="F10" s="55" t="s">
        <v>58</v>
      </c>
      <c r="G10" s="55" t="s">
        <v>93</v>
      </c>
      <c r="H10" s="87" t="s">
        <v>29</v>
      </c>
    </row>
    <row r="11" spans="1:8" ht="14.25" customHeight="1">
      <c r="B11" s="74">
        <v>1</v>
      </c>
      <c r="C11" s="81" t="s">
        <v>34</v>
      </c>
      <c r="D11" s="58">
        <f>COUNTIFS('Test Case'!$E$8:E1049,"Pass",'Test Case'!$I$8:I1049,"Level 1")+COUNTIFS('Test Case'!$F$8:F1049,"Pass",'Test Case'!$I$8:I1049,"Level 1")+COUNTIFS('Test Case'!$G$8:G1049,"Pass",'Test Case'!$I$8:I1049,"Level 1")+COUNTIFS(Resolution_DPI!$D$8:D1049,"Pass",Resolution_DPI!$H$8:H1049,"Level 1")+COUNTIFS(Resolution_DPI!$E$8:E1049,"Pass",Resolution_DPI!$H$8:H1049,"Level 1")+COUNTIFS(Resolution_DPI!$F$8:F1049,"Pass",Resolution_DPI!$H$8:H1049,"Level 1")+COUNTIFS(Language!$D$8:D1049,"Pass",Language!$H$8:H1049,"Level 1")+COUNTIFS(Language!$E$8:E1049,"Pass",Language!$H$8:H1049,"Level 1")+COUNTIFS(Language!$F$8:F1049,"Pass",Language!$H$8:H1049,"Level 1")</f>
        <v>0</v>
      </c>
      <c r="E11" s="58">
        <f>COUNTIFS('Test Case'!$E$8:E1049,"Fail",'Test Case'!$I$8:I1049,"Level 1")+COUNTIFS('Test Case'!$F$8:F1049,"Fail",'Test Case'!$I$8:I1049,"Level 1")+COUNTIFS('Test Case'!$G$8:G1049,"Fail",'Test Case'!$I$8:I1049,"Level 1")+COUNTIFS(Resolution_DPI!$D$8:D1049,"Fail",Resolution_DPI!$H$8:H1049,"Level 1")+COUNTIFS(Resolution_DPI!$E$8:E1049,"Fail",Resolution_DPI!$H$8:H1049,"Level 1")+COUNTIFS(Resolution_DPI!$F$8:F1049,"Fail",Resolution_DPI!$H$8:H1049,"Level 1")+COUNTIFS(Language!$D$8:D1049,"Fail",Language!$H$8:H1049,"Level 1")+COUNTIFS(Language!$E$8:E1049,"Fail",Language!$H$8:H1049,"Level 1")+COUNTIFS(Language!$F$8:F1049,"Fail",Language!$H$8:H1049,"Level 1")</f>
        <v>0</v>
      </c>
      <c r="F11" s="58">
        <f>COUNTIFS('Test Case'!$E$8:E1049,"N/A",'Test Case'!$I$8:I1049,"Level 1")+COUNTIFS('Test Case'!$F$8:F1049,"N/A",'Test Case'!$I$8:I1049,"Level 1")+COUNTIFS('Test Case'!$G$8:G1049,"N/A",'Test Case'!$I$8:I1049,"Level 1")+COUNTIFS(Resolution_DPI!$D$8:D1049,"N/A",Resolution_DPI!$H$8:H1049,"Level 1")+COUNTIFS(Resolution_DPI!$E$8:E1049,"N/A",Resolution_DPI!$H$8:H1049,"Level 1")+COUNTIFS(Resolution_DPI!$F$8:F1049,"N/A",Resolution_DPI!$H$8:H1049,"Level 1")+COUNTIFS(Language!$D$8:D1049,"N/A",Language!$H$8:H1049,"Level 1")+COUNTIFS(Language!$E$8:E1049,"N/A",Language!$H$8:H1049,"Level 1")+COUNTIFS(Language!$F$8:F1049,"N/A",Language!$H$8:H1049,"Level 1")</f>
        <v>1</v>
      </c>
      <c r="G11" s="58">
        <f>COUNTIFS('Test Case'!$E$8:E1049,"Blocked",'Test Case'!$I$8:I1049,"Level 1")+COUNTIFS('Test Case'!$F$8:F1049,"Blocked",'Test Case'!$I$8:I1049,"Level 1")+COUNTIFS('Test Case'!$G$8:G1049,"Blocked",'Test Case'!$I$8:I1049,"Level 1")+COUNTIFS(Resolution_DPI!$D$8:D1049,"Blocked",Resolution_DPI!$H$8:H1049,"Level 1")+COUNTIFS(Resolution_DPI!$E$8:E1049,"Blocked",Resolution_DPI!$H$8:H1049,"Level 1")+COUNTIFS(Resolution_DPI!$F$8:F1049,"Blocked",Resolution_DPI!$H$8:H1049,"Level 1")+COUNTIFS(Language!$D$8:D1049,"Blocked",Language!$H$8:H1049,"Level 1")+COUNTIFS(Language!$E$8:E1049,"Blocked",Language!$H$8:H1049,"Level 1")+COUNTIFS(Language!$F$8:F1049,"Blocked",Language!$H$8:H1049,"Level 1")</f>
        <v>0</v>
      </c>
      <c r="H11" s="58">
        <f>COUNTIF('Test Case'!$I$8:I1049,"Level 1")*3+COUNTIF(Resolution_DPI!$H$8:H1049,"Level 1")*3+COUNTIF(Language!$H$8:H1049,"Level 1")*3</f>
        <v>3</v>
      </c>
    </row>
    <row r="12" spans="1:8" ht="14.25" customHeight="1">
      <c r="B12" s="74">
        <v>2</v>
      </c>
      <c r="C12" s="81" t="s">
        <v>35</v>
      </c>
      <c r="D12" s="58">
        <f>COUNTIFS('Test Case'!$E$8:E1049,"Pass",'Test Case'!$I$8:I1049,"Level 2")+COUNTIFS('Test Case'!$F$8:F1049,"Pass",'Test Case'!$I$8:I1049,"Level 2")+COUNTIFS('Test Case'!$G$8:G1049,"Pass",'Test Case'!$I$8:I1049,"Level 2")+COUNTIFS(Resolution_DPI!$D$8:D1049,"Pass",Resolution_DPI!$H$8:H1049,"Level 2")+COUNTIFS(Resolution_DPI!$E$8:E1049,"Pass",Resolution_DPI!$H$8:H1049,"Level 2")+COUNTIFS(Resolution_DPI!$F$8:F1049,"Pass",Resolution_DPI!$H$8:H1049,"Level 2")+COUNTIFS(Language!$D$8:D1049,"Pass",Language!$H$8:H1049,"Level 2")+COUNTIFS(Language!$E$8:E1049,"Pass",Language!$H$8:H1049,"Level 2")+COUNTIFS(Language!$F$8:F1049,"Pass",Language!$H$8:H1049,"Level 2")</f>
        <v>0</v>
      </c>
      <c r="E12" s="58">
        <f>COUNTIFS('Test Case'!$E$8:E1049,"Fail",'Test Case'!$I$8:I1049,"Level 2")+COUNTIFS('Test Case'!$F$8:F1049,"Fail",'Test Case'!$I$8:I1049,"Level 2")+COUNTIFS('Test Case'!$G$8:G1049,"Fail",'Test Case'!$I$8:I1049,"Level 2")+COUNTIFS(Resolution_DPI!$D$8:D1049,"Fail",Resolution_DPI!$H$8:H1049,"Level 2")+COUNTIFS(Resolution_DPI!$E$8:E1049,"Fail",Resolution_DPI!$H$8:H1049,"Level 2")+COUNTIFS(Resolution_DPI!$F$8:F1049,"Fail",Resolution_DPI!$H$8:H1049,"Level 2")+COUNTIFS(Language!$D$8:D1049,"Fail",Language!$H$8:H1049,"Level 2")+COUNTIFS(Language!$E$8:E1049,"Fail",Language!$H$8:H1049,"Level 2")+COUNTIFS(Language!$F$8:F1049,"Fail",Language!$H$8:H1049,"Level 2")</f>
        <v>0</v>
      </c>
      <c r="F12" s="58">
        <f>COUNTIFS('Test Case'!$E$8:E1049,"N/A",'Test Case'!$I$8:I1049,"Level 2")+COUNTIFS('Test Case'!$F$8:F1049,"N/A",'Test Case'!$I$8:I1049,"Level 2")+COUNTIFS('Test Case'!$G$8:G1049,"N/A",'Test Case'!$I$8:I1049,"Level 2")+COUNTIFS(Resolution_DPI!$D$8:D1049,"N/A",Resolution_DPI!$H$8:H1049,"Level 2")+COUNTIFS(Resolution_DPI!$E$8:E1049,"N/A",Resolution_DPI!$H$8:H1049,"Level 2")+COUNTIFS(Resolution_DPI!$F$8:F1049,"N/A",Resolution_DPI!$H$8:H1049,"Level 2")+COUNTIFS(Language!$D$8:D1049,"N/A",Language!$H$8:H1049,"Level 2")+COUNTIFS(Language!$E$8:E1049,"N/A",Language!$H$8:H1049,"Level 2")+COUNTIFS(Language!$F$8:F1049,"N/A",Language!$H$8:H1049,"Level 2")</f>
        <v>4</v>
      </c>
      <c r="G12" s="58">
        <f>COUNTIFS('Test Case'!$E$8:E1049,"Blocked",'Test Case'!$I$8:I1049,"Level 2")+COUNTIFS('Test Case'!$F$8:F1049,"Blocked",'Test Case'!$I$8:I1049,"Level 2")+COUNTIFS('Test Case'!$G$8:G1049,"Blocked",'Test Case'!$I$8:I1049,"Level 2")+COUNTIFS(Resolution_DPI!$D$8:D1049,"Blocked",Resolution_DPI!$H$8:H1049,"Level 2")+COUNTIFS(Resolution_DPI!$E$8:E1049,"Blocked",Resolution_DPI!$H$8:H1049,"Level 2")+COUNTIFS(Resolution_DPI!$F$8:F1049,"Blocked",Resolution_DPI!$H$8:H1049,"Level 2")+COUNTIFS(Language!$D$8:D1049,"Blocked",Language!$H$8:H1049,"Level 2")+COUNTIFS(Language!$E$8:E1049,"Blocked",Language!$H$8:H1049,"Level 2")+COUNTIFS(Language!$F$8:F1049,"Blocked",Language!$H$8:H1049,"Level 2")</f>
        <v>0</v>
      </c>
      <c r="H12" s="58">
        <f>COUNTIF('Test Case'!$I$8:I1049,"Level 2")*3+COUNTIF(Resolution_DPI!$H$8:H1049,"Level 2")*3+COUNTIF(Language!$H$8:H1049,"Level 2")*3</f>
        <v>12</v>
      </c>
    </row>
    <row r="13" spans="1:8" ht="14.25" customHeight="1">
      <c r="B13" s="74">
        <v>3</v>
      </c>
      <c r="C13" s="81" t="s">
        <v>39</v>
      </c>
      <c r="D13" s="58">
        <f>COUNTIFS('Test Case'!$E$8:E1049,"Pass",'Test Case'!$I$8:I1049,"Level 3")+COUNTIFS('Test Case'!$F$8:F1049,"Pass",'Test Case'!$I$8:I1049,"Level 3")+COUNTIFS('Test Case'!$G$8:G1049,"Pass",'Test Case'!$I$8:I1049,"Level 3")+COUNTIFS(Resolution_DPI!$D$8:D1049,"Pass",Resolution_DPI!$H$8:H1049,"Level 3")+COUNTIFS(Resolution_DPI!$E$8:E1049,"Pass",Resolution_DPI!$H$8:H1049,"Level 3")+COUNTIFS(Resolution_DPI!$F$8:F1049,"Pass",Resolution_DPI!$H$8:H1049,"Level 3")+COUNTIFS(Language!$D$8:D1049,"Pass",Language!$H$8:H1049,"Level 3")+COUNTIFS(Language!$E$8:E1049,"Pass",Language!$H$8:H1049,"Level 3")+COUNTIFS(Language!$F$8:F1049,"Pass",Language!$H$8:H1049,"Level 3")</f>
        <v>0</v>
      </c>
      <c r="E13" s="58">
        <f>COUNTIFS('Test Case'!$E$8:E1049,"Fail",'Test Case'!$I$8:I1049,"Level 3")+COUNTIFS('Test Case'!$F$8:F1049,"Fail",'Test Case'!$I$8:I1049,"Level 3")+COUNTIFS('Test Case'!$G$8:G1049,"Fail",'Test Case'!$I$8:I1049,"Level 3")+COUNTIFS(Resolution_DPI!$D$8:D1049,"Fail",Resolution_DPI!$H$8:H1049,"Level 3")+COUNTIFS(Resolution_DPI!$E$8:E1049,"Fail",Resolution_DPI!$H$8:H1049,"Level 3")+COUNTIFS(Resolution_DPI!$F$8:F1049,"Fail",Resolution_DPI!$H$8:H1049,"Level 3")+COUNTIFS(Language!$D$8:D1049,"Fail",Language!$H$8:H1049,"Level 3")+COUNTIFS(Language!$E$8:E1049,"Fail",Language!$H$8:H1049,"Level 3")+COUNTIFS(Language!$F$8:F1049,"Fail",Language!$H$8:H1049,"Level 3")</f>
        <v>0</v>
      </c>
      <c r="F13" s="58">
        <f>COUNTIFS('Test Case'!$E$8:E1049,"N/A",'Test Case'!$I$8:I1049,"Level 3")+COUNTIFS('Test Case'!$F$8:F1049,"N/A",'Test Case'!$I$8:I1049,"Level 3")+COUNTIFS('Test Case'!$G$8:G1049,"N/A",'Test Case'!$I$8:I1049,"Level 3")+COUNTIFS(Resolution_DPI!$D$8:D1049,"N/A",Resolution_DPI!$H$8:H1049,"Level 3")+COUNTIFS(Resolution_DPI!$E$8:E1049,"N/A",Resolution_DPI!$H$8:H1049,"Level 3")+COUNTIFS(Resolution_DPI!$F$8:F1049,"N/A",Resolution_DPI!$H$8:H1049,"Level 3")+COUNTIFS(Language!$D$8:D1049,"N/A",Language!$H$8:H1049,"Level 3")+COUNTIFS(Language!$E$8:E1049,"N/A",Language!$H$8:H1049,"Level 3")+COUNTIFS(Language!$F$8:F1049,"N/A",Language!$H$8:H1049,"Level 3")</f>
        <v>22</v>
      </c>
      <c r="G13" s="58">
        <f>COUNTIFS('Test Case'!$E$8:E1049,"Blocked",'Test Case'!$I$8:I1049,"Level 3")+COUNTIFS('Test Case'!$F$8:F1049,"Blocked",'Test Case'!$I$8:I1049,"Level 3")+COUNTIFS('Test Case'!$G$8:G1049,"Blocked",'Test Case'!$I$8:I1049,"Level 3")+COUNTIFS(Resolution_DPI!$D$8:D1049,"Blocked",Resolution_DPI!$H$8:H1049,"Level 3")+COUNTIFS(Resolution_DPI!$E$8:E1049,"Blocked",Resolution_DPI!$H$8:H1049,"Level 3")+COUNTIFS(Resolution_DPI!$F$8:F1049,"Blocked",Resolution_DPI!$H$8:H1049,"Level 3")+COUNTIFS(Language!$D$8:D1049,"Blocked",Language!$H$8:H1049,"Level 3")+COUNTIFS(Language!$E$8:E1049,"Blocked",Language!$H$8:H1049,"Level 3")+COUNTIFS(Language!$F$8:F1049,"Blocked",Language!$H$8:H1049,"Level 3")</f>
        <v>0</v>
      </c>
      <c r="H13" s="58">
        <f>COUNTIF('Test Case'!$I$8:I1049,"Level 3")*3+COUNTIF(Resolution_DPI!$H$8:H1049,"Level 3")*3+COUNTIF(Language!$H$8:H1049,"Level 3")*3</f>
        <v>60</v>
      </c>
    </row>
    <row r="14" spans="1:8" ht="14.25" customHeight="1">
      <c r="B14" s="74">
        <v>4</v>
      </c>
      <c r="C14" s="81" t="s">
        <v>40</v>
      </c>
      <c r="D14" s="58">
        <f>COUNTIFS('Test Case'!$E$8:E1049,"Pass",'Test Case'!$I$8:I1049,"Level 4")+COUNTIFS('Test Case'!$F$8:F1049,"Pass",'Test Case'!$I$8:I1049,"Level 4")+COUNTIFS('Test Case'!$G$8:G1049,"Pass",'Test Case'!$I$8:I1049,"Level 4")+COUNTIFS(Resolution_DPI!$D$8:D1049,"Pass",Resolution_DPI!$H$8:H1049,"Level 4")+COUNTIFS(Resolution_DPI!$E$8:E1049,"Pass",Resolution_DPI!$H$8:H1049,"Level 4")+COUNTIFS(Resolution_DPI!$F$8:F1049,"Pass",Resolution_DPI!$H$8:H1049,"Level 4")+COUNTIFS(Language!$D$8:D1049,"Pass",Language!$H$8:H1049,"Level 4")+COUNTIFS(Language!$E$8:E1049,"Pass",Language!$H$8:H1049,"Level 4")+COUNTIFS(Language!$F$8:F1049,"Pass",Language!$H$8:H1049,"Level 4")</f>
        <v>0</v>
      </c>
      <c r="E14" s="58">
        <f>COUNTIFS('Test Case'!$E$8:E1049,"Fail",'Test Case'!$I$8:I1049,"Level 4")+COUNTIFS('Test Case'!$F$8:F1049,"Fail",'Test Case'!$I$8:I1049,"Level 4")+COUNTIFS('Test Case'!$G$8:G1049,"Fail",'Test Case'!$I$8:I1049,"Level 4")+COUNTIFS(Resolution_DPI!$D$8:D1049,"Fail",Resolution_DPI!$H$8:H1049,"Level 4")+COUNTIFS(Resolution_DPI!$E$8:E1049,"Fail",Resolution_DPI!$H$8:H1049,"Level 4")+COUNTIFS(Resolution_DPI!$F$8:F1049,"Fail",Resolution_DPI!$H$8:H1049,"Level 4")+COUNTIFS(Language!$D$8:D1049,"Fail",Language!$H$8:H1049,"Level 4")+COUNTIFS(Language!$E$8:E1049,"Fail",Language!$H$8:H1049,"Level 4")+COUNTIFS(Language!$F$8:F1049,"Fail",Language!$H$8:H1049,"Level 4")</f>
        <v>0</v>
      </c>
      <c r="F14" s="58">
        <f>COUNTIFS('Test Case'!$E$8:E1049,"N/A",'Test Case'!$I$8:I1049,"Level 4")+COUNTIFS('Test Case'!$F$8:F1049,"N/A",'Test Case'!$I$8:I1049,"Level 4")+COUNTIFS('Test Case'!$G$8:G1049,"N/A",'Test Case'!$I$8:I1049,"Level 4")+COUNTIFS(Resolution_DPI!$D$8:D1049,"N/A",Resolution_DPI!$H$8:H1049,"Level 4")+COUNTIFS(Resolution_DPI!$E$8:E1049,"N/A",Resolution_DPI!$H$8:H1049,"Level 4")+COUNTIFS(Resolution_DPI!$F$8:F1049,"N/A",Resolution_DPI!$H$8:H1049,"Level 4")+COUNTIFS(Language!$D$8:D1049,"N/A",Language!$H$8:H1049,"Level 4")+COUNTIFS(Language!$E$8:E1049,"N/A",Language!$H$8:H1049,"Level 4")+COUNTIFS(Language!$F$8:F1049,"N/A",Language!$H$8:H1049,"Level 4")</f>
        <v>6</v>
      </c>
      <c r="G14" s="58">
        <f>COUNTIFS('Test Case'!$E$8:E1049,"Blocked",'Test Case'!$I$8:I1049,"Level 4")+COUNTIFS('Test Case'!$F$8:F1049,"Blocked",'Test Case'!$I$8:I1049,"Level 4")+COUNTIFS('Test Case'!$G$8:G1049,"Blocked",'Test Case'!$I$8:I1049,"Level 4")+COUNTIFS(Resolution_DPI!$D$8:D1049,"Blocked",Resolution_DPI!$H$8:H1049,"Level 4")+COUNTIFS(Resolution_DPI!$E$8:E1049,"Blocked",Resolution_DPI!$H$8:H1049,"Level 4")+COUNTIFS(Resolution_DPI!$F$8:F1049,"Blocked",Resolution_DPI!$H$8:H1049,"Level 4")+COUNTIFS(Language!$D$8:D1049,"Blocked",Language!$H$8:H1049,"Level 4")+COUNTIFS(Language!$E$8:E1049,"Blocked",Language!$H$8:H1049,"Level 4")+COUNTIFS(Language!$F$8:F1049,"Blocked",Language!$H$8:H1049,"Level 4")</f>
        <v>0</v>
      </c>
      <c r="H14" s="58">
        <f>COUNTIF('Test Case'!$I$8:I1049,"Level 4")*3+COUNTIF(Resolution_DPI!$H$8:H1049,"Level 4")*3+COUNTIF(Language!$H$8:H1049,"Level 4")*3</f>
        <v>18</v>
      </c>
    </row>
    <row r="15" spans="1:8" ht="14.25" customHeight="1">
      <c r="A15" s="53"/>
      <c r="B15" s="74">
        <v>5</v>
      </c>
      <c r="C15" s="81" t="s">
        <v>41</v>
      </c>
      <c r="D15" s="58">
        <f>'Test Case'!$A$5+Resolution_DPI!$A$5+Language!$A$5</f>
        <v>0</v>
      </c>
      <c r="E15" s="58">
        <f>'Test Case'!$B$5+Resolution_DPI!$B$5+Language!$B$5</f>
        <v>0</v>
      </c>
      <c r="F15" s="58">
        <f>'Test Case'!$C$5+Resolution_DPI!$C$5+Language!$C$5</f>
        <v>33</v>
      </c>
      <c r="G15" s="58">
        <f>'Test Case'!$D$5+Resolution_DPI!$D$5+Language!$D$5</f>
        <v>0</v>
      </c>
      <c r="H15" s="58">
        <f>'Test Case'!$E$5+Resolution_DPI!$E$5+Language!$E$5</f>
        <v>93</v>
      </c>
    </row>
    <row r="16" spans="1:8" ht="14.25" customHeight="1">
      <c r="A16" s="57"/>
      <c r="B16" s="73"/>
      <c r="C16" s="59"/>
      <c r="D16" s="60"/>
      <c r="E16" s="60"/>
      <c r="F16" s="60"/>
      <c r="G16" s="60"/>
      <c r="H16" s="86"/>
    </row>
    <row r="17" spans="1:7">
      <c r="A17" s="53"/>
      <c r="B17" s="61"/>
      <c r="C17" s="53"/>
      <c r="D17" s="62"/>
      <c r="E17" s="63"/>
      <c r="F17" s="63"/>
      <c r="G17" s="63"/>
    </row>
    <row r="18" spans="1:7">
      <c r="A18" s="53"/>
      <c r="B18" s="61"/>
      <c r="C18" s="64" t="s">
        <v>84</v>
      </c>
      <c r="D18" s="62"/>
      <c r="E18" s="65">
        <f>(D15+E15)*100/(H15-F15)</f>
        <v>0</v>
      </c>
      <c r="F18" s="53" t="s">
        <v>30</v>
      </c>
      <c r="G18" s="63"/>
    </row>
    <row r="19" spans="1:7">
      <c r="A19" s="53"/>
      <c r="B19" s="53"/>
      <c r="C19" s="64" t="s">
        <v>31</v>
      </c>
      <c r="D19" s="53"/>
      <c r="E19" s="65">
        <f>D15*100/H15</f>
        <v>0</v>
      </c>
      <c r="F19" s="53" t="s">
        <v>30</v>
      </c>
      <c r="G19" s="22"/>
    </row>
    <row r="20" spans="1:7">
      <c r="A20" s="53"/>
      <c r="B20" s="53"/>
      <c r="G20" s="22"/>
    </row>
    <row r="21" spans="1:7">
      <c r="C21" s="53"/>
      <c r="D21" s="53"/>
    </row>
    <row r="23" spans="1:7" ht="14.25" customHeight="1"/>
    <row r="24" spans="1:7" ht="14.25" customHeight="1"/>
    <row r="25" spans="1:7" ht="14.25" customHeight="1"/>
    <row r="26" spans="1:7" ht="14.25" customHeight="1"/>
    <row r="27" spans="1:7" ht="14.25" customHeight="1"/>
    <row r="28" spans="1:7" ht="14.25" customHeight="1"/>
    <row r="29" spans="1:7" ht="14.25" customHeight="1"/>
    <row r="33" ht="14.25" customHeight="1"/>
    <row r="34" ht="14.25" customHeight="1"/>
    <row r="35" ht="14.25" customHeight="1"/>
    <row r="36" ht="14.25" customHeight="1"/>
    <row r="37" ht="14.25" customHeight="1"/>
    <row r="38" ht="14.25" customHeight="1"/>
    <row r="39" ht="14.25" customHeight="1"/>
    <row r="43" ht="14.25" customHeight="1"/>
    <row r="44" ht="14.25" customHeight="1"/>
    <row r="45" ht="14.25" customHeight="1"/>
    <row r="46" ht="14.25" customHeight="1"/>
    <row r="47" ht="14.25" customHeight="1"/>
    <row r="48" ht="14.25" customHeight="1"/>
    <row r="49" ht="14.25" customHeight="1"/>
  </sheetData>
  <mergeCells count="11">
    <mergeCell ref="C5:D5"/>
    <mergeCell ref="E5:F5"/>
    <mergeCell ref="C6:H6"/>
    <mergeCell ref="G5:H5"/>
    <mergeCell ref="G4:H4"/>
    <mergeCell ref="B1:G1"/>
    <mergeCell ref="C3:D3"/>
    <mergeCell ref="E3:F3"/>
    <mergeCell ref="C4:D4"/>
    <mergeCell ref="E4:F4"/>
    <mergeCell ref="G3:H3"/>
  </mergeCell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Test Case</vt:lpstr>
      <vt:lpstr>Resolution_DPI</vt:lpstr>
      <vt:lpstr>Language</vt:lpstr>
      <vt:lpstr>Test 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Chu Phuong Linh (BU8.D1)</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LinhCP</cp:lastModifiedBy>
  <cp:lastPrinted>2010-11-12T10:33:20Z</cp:lastPrinted>
  <dcterms:created xsi:type="dcterms:W3CDTF">2010-11-19T09:05:13Z</dcterms:created>
  <dcterms:modified xsi:type="dcterms:W3CDTF">2012-03-30T11:59:34Z</dcterms:modified>
</cp:coreProperties>
</file>