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GitHub Repository\Physic\Ss1\Lab 1.13\"/>
    </mc:Choice>
  </mc:AlternateContent>
  <bookViews>
    <workbookView xWindow="0" yWindow="0" windowWidth="1725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" i="1" l="1"/>
  <c r="M18" i="1"/>
  <c r="N18" i="1" s="1"/>
  <c r="M19" i="1"/>
  <c r="N19" i="1" s="1"/>
  <c r="M20" i="1"/>
  <c r="N20" i="1" s="1"/>
  <c r="M21" i="1"/>
  <c r="N21" i="1" s="1"/>
  <c r="M17" i="1"/>
  <c r="N17" i="1" s="1"/>
  <c r="P21" i="1"/>
  <c r="J21" i="1"/>
  <c r="P20" i="1"/>
  <c r="J20" i="1"/>
  <c r="P19" i="1"/>
  <c r="J19" i="1"/>
  <c r="P18" i="1"/>
  <c r="J18" i="1"/>
  <c r="P17" i="1"/>
  <c r="Q17" i="1" s="1"/>
  <c r="J17" i="1"/>
  <c r="K17" i="1" s="1"/>
  <c r="I17" i="1"/>
  <c r="L17" i="1" s="1"/>
  <c r="G15" i="1"/>
  <c r="Q12" i="1"/>
  <c r="P12" i="1"/>
  <c r="P13" i="1"/>
  <c r="P14" i="1"/>
  <c r="P15" i="1"/>
  <c r="P16" i="1"/>
  <c r="M11" i="1"/>
  <c r="K12" i="1"/>
  <c r="J12" i="1"/>
  <c r="J13" i="1"/>
  <c r="J14" i="1"/>
  <c r="J15" i="1"/>
  <c r="J16" i="1"/>
  <c r="H12" i="1"/>
  <c r="H13" i="1"/>
  <c r="H14" i="1"/>
  <c r="H15" i="1"/>
  <c r="H16" i="1"/>
  <c r="H17" i="1"/>
  <c r="H18" i="1"/>
  <c r="H19" i="1"/>
  <c r="H20" i="1"/>
  <c r="H21" i="1"/>
  <c r="P11" i="1"/>
  <c r="F20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7" i="1"/>
  <c r="F8" i="1"/>
  <c r="P8" i="1" s="1"/>
  <c r="F9" i="1"/>
  <c r="P9" i="1" s="1"/>
  <c r="F10" i="1"/>
  <c r="P10" i="1" s="1"/>
  <c r="F11" i="1"/>
  <c r="F12" i="1"/>
  <c r="F13" i="1"/>
  <c r="F14" i="1"/>
  <c r="F15" i="1"/>
  <c r="F16" i="1"/>
  <c r="F17" i="1"/>
  <c r="F18" i="1"/>
  <c r="F19" i="1"/>
  <c r="F21" i="1"/>
  <c r="O17" i="1" l="1"/>
  <c r="I12" i="1"/>
  <c r="L12" i="1" s="1"/>
  <c r="M16" i="1"/>
  <c r="N16" i="1" s="1"/>
  <c r="M12" i="1"/>
  <c r="N12" i="1" s="1"/>
  <c r="M14" i="1"/>
  <c r="N14" i="1" s="1"/>
  <c r="M15" i="1"/>
  <c r="N15" i="1" s="1"/>
  <c r="M13" i="1"/>
  <c r="N13" i="1" s="1"/>
  <c r="B17" i="1"/>
  <c r="B12" i="1"/>
  <c r="B7" i="1"/>
  <c r="O12" i="1" l="1"/>
  <c r="R12" i="1" s="1"/>
  <c r="H11" i="1"/>
  <c r="J11" i="1"/>
  <c r="H10" i="1"/>
  <c r="J10" i="1"/>
  <c r="P7" i="1"/>
  <c r="Q7" i="1" s="1"/>
  <c r="J7" i="1"/>
  <c r="J9" i="1"/>
  <c r="H9" i="1"/>
  <c r="J8" i="1"/>
  <c r="H8" i="1"/>
  <c r="G7" i="1"/>
  <c r="H7" i="1" s="1"/>
  <c r="G16" i="1"/>
  <c r="G21" i="1"/>
  <c r="G20" i="1"/>
  <c r="I7" i="1" l="1"/>
  <c r="K7" i="1"/>
  <c r="L7" i="1" l="1"/>
  <c r="M7" i="1" s="1"/>
  <c r="N7" i="1" s="1"/>
  <c r="N11" i="1" l="1"/>
  <c r="M8" i="1"/>
  <c r="N8" i="1" s="1"/>
  <c r="M10" i="1"/>
  <c r="N10" i="1" s="1"/>
  <c r="M9" i="1"/>
  <c r="N9" i="1" s="1"/>
  <c r="O7" i="1" l="1"/>
  <c r="R7" i="1" s="1"/>
</calcChain>
</file>

<file path=xl/sharedStrings.xml><?xml version="1.0" encoding="utf-8"?>
<sst xmlns="http://schemas.openxmlformats.org/spreadsheetml/2006/main" count="19" uniqueCount="19">
  <si>
    <t>m, g</t>
  </si>
  <si>
    <t>T, c</t>
  </si>
  <si>
    <t>m0 (масса держателя грузов), г</t>
  </si>
  <si>
    <t>m1 (масса 1 груза), г</t>
  </si>
  <si>
    <t>w1, об/мни</t>
  </si>
  <si>
    <t>w2, об/мни</t>
  </si>
  <si>
    <t>wcp * T</t>
  </si>
  <si>
    <t>sum wcp*T</t>
  </si>
  <si>
    <t>wcp^2</t>
  </si>
  <si>
    <t>sum wcp^2</t>
  </si>
  <si>
    <t>T - A*w</t>
  </si>
  <si>
    <t>A</t>
  </si>
  <si>
    <t>(T - A*w)^2</t>
  </si>
  <si>
    <t>sum (T - A*w)^2</t>
  </si>
  <si>
    <t>w^2</t>
  </si>
  <si>
    <t>wcp, об/мин</t>
  </si>
  <si>
    <t>wcp, rad/c</t>
  </si>
  <si>
    <t>sigma A</t>
  </si>
  <si>
    <t>sum w^2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</si>
</sst>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/>
    <xf numFmtId="2" fontId="0" fillId="2" borderId="1" xfId="0" applyNumberFormat="1" applyFill="1" applyBorder="1"/>
    <xf numFmtId="0" fontId="0" fillId="2" borderId="0" xfId="0" applyFill="1"/>
    <xf numFmtId="167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164" fontId="0" fillId="3" borderId="1" xfId="0" applyNumberFormat="1" applyFill="1" applyBorder="1"/>
    <xf numFmtId="2" fontId="0" fillId="3" borderId="1" xfId="0" applyNumberFormat="1" applyFill="1" applyBorder="1"/>
    <xf numFmtId="0" fontId="0" fillId="3" borderId="0" xfId="0" applyFill="1"/>
    <xf numFmtId="167" fontId="0" fillId="3" borderId="0" xfId="0" applyNumberFormat="1" applyFill="1"/>
    <xf numFmtId="0" fontId="0" fillId="3" borderId="0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0" applyNumberFormat="1" applyFill="1" applyBorder="1"/>
    <xf numFmtId="2" fontId="0" fillId="4" borderId="1" xfId="0" applyNumberFormat="1" applyFill="1" applyBorder="1"/>
    <xf numFmtId="0" fontId="0" fillId="4" borderId="0" xfId="0" applyFill="1"/>
    <xf numFmtId="167" fontId="0" fillId="4" borderId="0" xfId="0" applyNumberFormat="1" applyFill="1"/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21"/>
  <sheetViews>
    <sheetView tabSelected="1" topLeftCell="A10" zoomScale="115" zoomScaleNormal="115" workbookViewId="0">
      <selection activeCell="F17" sqref="F17:F21"/>
    </sheetView>
  </sheetViews>
  <sheetFormatPr defaultRowHeight="14.4" x14ac:dyDescent="0.3"/>
  <cols>
    <col min="2" max="2" width="29.88671875" customWidth="1"/>
    <col min="3" max="3" width="11.21875" customWidth="1"/>
    <col min="4" max="5" width="11.33203125" customWidth="1"/>
    <col min="6" max="6" width="12.6640625" customWidth="1"/>
    <col min="9" max="9" width="10.44140625" customWidth="1"/>
    <col min="14" max="14" width="11" customWidth="1"/>
    <col min="15" max="15" width="15" customWidth="1"/>
  </cols>
  <sheetData>
    <row r="3" spans="2:18" x14ac:dyDescent="0.3">
      <c r="B3" s="1" t="s">
        <v>2</v>
      </c>
      <c r="C3" s="1">
        <v>4.0999999999999996</v>
      </c>
    </row>
    <row r="4" spans="2:18" x14ac:dyDescent="0.3">
      <c r="B4" s="1" t="s">
        <v>3</v>
      </c>
      <c r="C4" s="1">
        <v>10</v>
      </c>
    </row>
    <row r="6" spans="2:18" x14ac:dyDescent="0.3">
      <c r="B6" s="1" t="s">
        <v>0</v>
      </c>
      <c r="C6" s="1" t="s">
        <v>4</v>
      </c>
      <c r="D6" s="1" t="s">
        <v>5</v>
      </c>
      <c r="E6" s="1" t="s">
        <v>15</v>
      </c>
      <c r="F6" s="1" t="s">
        <v>16</v>
      </c>
      <c r="G6" s="2" t="s">
        <v>1</v>
      </c>
      <c r="H6" s="3" t="s">
        <v>6</v>
      </c>
      <c r="I6" s="3" t="s">
        <v>7</v>
      </c>
      <c r="J6" s="1" t="s">
        <v>8</v>
      </c>
      <c r="K6" s="3" t="s">
        <v>9</v>
      </c>
      <c r="L6" s="3" t="s">
        <v>11</v>
      </c>
      <c r="M6" s="1" t="s">
        <v>10</v>
      </c>
      <c r="N6" s="1" t="s">
        <v>12</v>
      </c>
      <c r="O6" s="1" t="s">
        <v>13</v>
      </c>
      <c r="P6" s="1" t="s">
        <v>14</v>
      </c>
      <c r="Q6" s="1" t="s">
        <v>18</v>
      </c>
      <c r="R6" s="1" t="s">
        <v>17</v>
      </c>
    </row>
    <row r="7" spans="2:18" x14ac:dyDescent="0.3">
      <c r="B7" s="4">
        <f>C3+C4</f>
        <v>14.1</v>
      </c>
      <c r="C7" s="5">
        <v>438.7</v>
      </c>
      <c r="D7" s="5">
        <v>427.8</v>
      </c>
      <c r="E7" s="6">
        <f>(D7+C7)/2</f>
        <v>433.25</v>
      </c>
      <c r="F7" s="6">
        <f>(C7+D7)*3.14/60</f>
        <v>45.346833333333329</v>
      </c>
      <c r="G7" s="7">
        <f>23.38*3</f>
        <v>70.14</v>
      </c>
      <c r="H7" s="8">
        <f>F7*G7</f>
        <v>3180.6268899999995</v>
      </c>
      <c r="I7" s="8">
        <f>SUM(H7:H11)</f>
        <v>15239.460282</v>
      </c>
      <c r="J7" s="8">
        <f>F7*F7</f>
        <v>2056.3352933611109</v>
      </c>
      <c r="K7" s="8">
        <f>SUM(J7:J11)</f>
        <v>9758.8168942299999</v>
      </c>
      <c r="L7" s="9">
        <f>I7/K7</f>
        <v>1.5616094089244041</v>
      </c>
      <c r="M7" s="8">
        <f>G7-$L$7*F7</f>
        <v>-0.67404159826013199</v>
      </c>
      <c r="N7" s="8">
        <f>M7*M7</f>
        <v>0.45433207618507315</v>
      </c>
      <c r="O7" s="8">
        <f>SUM(N7:N11)</f>
        <v>4.4954366990462518</v>
      </c>
      <c r="P7" s="8">
        <f>F7*F7</f>
        <v>2056.3352933611109</v>
      </c>
      <c r="Q7" s="8">
        <f>SUM(P7:P11)</f>
        <v>9758.8168942299999</v>
      </c>
      <c r="R7" s="8">
        <f>SQRT(O7/(4*Q7))</f>
        <v>1.0731424216256471E-2</v>
      </c>
    </row>
    <row r="8" spans="2:18" x14ac:dyDescent="0.3">
      <c r="B8" s="4"/>
      <c r="C8" s="5">
        <v>462.6</v>
      </c>
      <c r="D8" s="5">
        <v>425.4</v>
      </c>
      <c r="E8" s="6">
        <f t="shared" ref="E8:E21" si="0">(D8+C8)/2</f>
        <v>444</v>
      </c>
      <c r="F8" s="6">
        <f>(C8+D8)*3.14/60</f>
        <v>46.472000000000001</v>
      </c>
      <c r="G8" s="7">
        <v>73.3</v>
      </c>
      <c r="H8" s="8">
        <f>F8*G8</f>
        <v>3406.3975999999998</v>
      </c>
      <c r="I8" s="8"/>
      <c r="J8" s="8">
        <f>F8*F8</f>
        <v>2159.646784</v>
      </c>
      <c r="K8" s="8"/>
      <c r="L8" s="8"/>
      <c r="M8" s="8">
        <f>G8-$L$7*F8</f>
        <v>0.72888754846508164</v>
      </c>
      <c r="N8" s="8">
        <f t="shared" ref="N8:N21" si="1">M8*M8</f>
        <v>0.53127705830743677</v>
      </c>
      <c r="O8" s="8"/>
      <c r="P8" s="8">
        <f t="shared" ref="P8:P11" si="2">F8*F8</f>
        <v>2159.646784</v>
      </c>
      <c r="Q8" s="8"/>
      <c r="R8" s="8"/>
    </row>
    <row r="9" spans="2:18" x14ac:dyDescent="0.3">
      <c r="B9" s="4"/>
      <c r="C9" s="5">
        <v>501.2</v>
      </c>
      <c r="D9" s="5">
        <v>465.9</v>
      </c>
      <c r="E9" s="6">
        <f t="shared" si="0"/>
        <v>483.54999999999995</v>
      </c>
      <c r="F9" s="6">
        <f t="shared" ref="F9:F21" si="3">(C9+D9)*3.14/60</f>
        <v>50.611566666666668</v>
      </c>
      <c r="G9" s="7">
        <v>77.8</v>
      </c>
      <c r="H9" s="8">
        <f>F9*G9</f>
        <v>3937.5798866666669</v>
      </c>
      <c r="I9" s="8"/>
      <c r="J9" s="8">
        <f>F9*F9</f>
        <v>2561.5306804544448</v>
      </c>
      <c r="K9" s="8"/>
      <c r="L9" s="8"/>
      <c r="M9" s="8">
        <f>G9-$L$7*F9</f>
        <v>-1.2354987070714145</v>
      </c>
      <c r="N9" s="8">
        <f t="shared" si="1"/>
        <v>1.5264570551751369</v>
      </c>
      <c r="O9" s="8"/>
      <c r="P9" s="8">
        <f t="shared" si="2"/>
        <v>2561.5306804544448</v>
      </c>
      <c r="Q9" s="8"/>
      <c r="R9" s="8"/>
    </row>
    <row r="10" spans="2:18" x14ac:dyDescent="0.3">
      <c r="B10" s="4"/>
      <c r="C10" s="5">
        <v>386.4</v>
      </c>
      <c r="D10" s="5">
        <v>350.2</v>
      </c>
      <c r="E10" s="6">
        <f t="shared" si="0"/>
        <v>368.29999999999995</v>
      </c>
      <c r="F10" s="6">
        <f t="shared" si="3"/>
        <v>38.548733333333331</v>
      </c>
      <c r="G10" s="7">
        <v>61.6</v>
      </c>
      <c r="H10" s="8">
        <f>F10*G10</f>
        <v>2374.6019733333333</v>
      </c>
      <c r="I10" s="8"/>
      <c r="J10" s="8">
        <f>F10*F10</f>
        <v>1486.0048416044442</v>
      </c>
      <c r="K10" s="8"/>
      <c r="L10" s="8"/>
      <c r="M10" s="8">
        <f>G10-$L$7*F10</f>
        <v>1.4019353245488659</v>
      </c>
      <c r="N10" s="8">
        <f t="shared" si="1"/>
        <v>1.9654226542179341</v>
      </c>
      <c r="O10" s="8"/>
      <c r="P10" s="8">
        <f t="shared" si="2"/>
        <v>1486.0048416044442</v>
      </c>
      <c r="Q10" s="8"/>
      <c r="R10" s="8"/>
    </row>
    <row r="11" spans="2:18" x14ac:dyDescent="0.3">
      <c r="B11" s="4"/>
      <c r="C11" s="5">
        <v>380.5</v>
      </c>
      <c r="D11" s="5">
        <v>358.4</v>
      </c>
      <c r="E11" s="6">
        <f t="shared" si="0"/>
        <v>369.45</v>
      </c>
      <c r="F11" s="6">
        <f t="shared" si="3"/>
        <v>38.6691</v>
      </c>
      <c r="G11" s="7">
        <v>60.52</v>
      </c>
      <c r="H11" s="8">
        <f>F11*G11</f>
        <v>2340.2539320000001</v>
      </c>
      <c r="I11" s="8"/>
      <c r="J11" s="8">
        <f>F11*F11</f>
        <v>1495.29929481</v>
      </c>
      <c r="K11" s="8"/>
      <c r="L11" s="8"/>
      <c r="M11" s="8">
        <f t="shared" ref="M11:M16" si="4">G11-$L$7*F11</f>
        <v>0.13396960536132951</v>
      </c>
      <c r="N11" s="8">
        <f t="shared" si="1"/>
        <v>1.7947855160670368E-2</v>
      </c>
      <c r="O11" s="8"/>
      <c r="P11" s="8">
        <f>F11*F11</f>
        <v>1495.29929481</v>
      </c>
      <c r="Q11" s="8"/>
      <c r="R11" s="8"/>
    </row>
    <row r="12" spans="2:18" x14ac:dyDescent="0.3">
      <c r="B12" s="10">
        <f>C3+2*C4</f>
        <v>24.1</v>
      </c>
      <c r="C12" s="11">
        <v>507.9</v>
      </c>
      <c r="D12" s="11">
        <v>483.5</v>
      </c>
      <c r="E12" s="12">
        <f t="shared" si="0"/>
        <v>495.7</v>
      </c>
      <c r="F12" s="12">
        <f t="shared" si="3"/>
        <v>51.883266666666671</v>
      </c>
      <c r="G12" s="13">
        <v>54</v>
      </c>
      <c r="H12" s="14">
        <f t="shared" ref="H12:H21" si="5">F12*G12</f>
        <v>2801.6964000000003</v>
      </c>
      <c r="I12" s="14">
        <f>SUM(H12:H16)</f>
        <v>10704.954986666668</v>
      </c>
      <c r="J12" s="14">
        <f t="shared" ref="J12:J16" si="6">F12*F12</f>
        <v>2691.8733600044447</v>
      </c>
      <c r="K12" s="14">
        <f>SUM(J12:J16)</f>
        <v>10654.514036435558</v>
      </c>
      <c r="L12" s="15">
        <f>I12/K12</f>
        <v>1.0047342328386462</v>
      </c>
      <c r="M12" s="14">
        <f>G12-$L$12*F12</f>
        <v>1.8711058685037614</v>
      </c>
      <c r="N12" s="14">
        <f t="shared" si="1"/>
        <v>3.501037171149215</v>
      </c>
      <c r="O12" s="14">
        <f>SUM(N12:N16)</f>
        <v>5.1658638992255677</v>
      </c>
      <c r="P12" s="14">
        <f t="shared" ref="P12:P16" si="7">F12*F12</f>
        <v>2691.8733600044447</v>
      </c>
      <c r="Q12" s="14">
        <f>SUM(P12:P16)</f>
        <v>10654.514036435558</v>
      </c>
      <c r="R12" s="14">
        <f>SQRT(O12/(4*Q12))</f>
        <v>1.100967911653826E-2</v>
      </c>
    </row>
    <row r="13" spans="2:18" x14ac:dyDescent="0.3">
      <c r="B13" s="10"/>
      <c r="C13" s="11">
        <v>396.8</v>
      </c>
      <c r="D13" s="11">
        <v>378.9</v>
      </c>
      <c r="E13" s="12">
        <f t="shared" si="0"/>
        <v>387.85</v>
      </c>
      <c r="F13" s="12">
        <f t="shared" si="3"/>
        <v>40.594966666666672</v>
      </c>
      <c r="G13" s="13">
        <v>40.200000000000003</v>
      </c>
      <c r="H13" s="14">
        <f t="shared" si="5"/>
        <v>1631.9176600000003</v>
      </c>
      <c r="I13" s="16"/>
      <c r="J13" s="14">
        <f t="shared" si="6"/>
        <v>1647.9513186677782</v>
      </c>
      <c r="K13" s="14"/>
      <c r="L13" s="14"/>
      <c r="M13" s="14">
        <f t="shared" ref="M13:M16" si="8">G13-$L$12*F13</f>
        <v>-0.58715269094374634</v>
      </c>
      <c r="N13" s="14">
        <f t="shared" si="1"/>
        <v>0.34474828248248252</v>
      </c>
      <c r="O13" s="14"/>
      <c r="P13" s="14">
        <f t="shared" si="7"/>
        <v>1647.9513186677782</v>
      </c>
      <c r="Q13" s="14"/>
      <c r="R13" s="14"/>
    </row>
    <row r="14" spans="2:18" x14ac:dyDescent="0.3">
      <c r="B14" s="10"/>
      <c r="C14" s="11">
        <v>480.3</v>
      </c>
      <c r="D14" s="11">
        <v>455</v>
      </c>
      <c r="E14" s="12">
        <f t="shared" si="0"/>
        <v>467.65</v>
      </c>
      <c r="F14" s="12">
        <f t="shared" si="3"/>
        <v>48.947366666666667</v>
      </c>
      <c r="G14" s="13">
        <v>48.9</v>
      </c>
      <c r="H14" s="14">
        <f t="shared" si="5"/>
        <v>2393.5262299999999</v>
      </c>
      <c r="I14" s="14"/>
      <c r="J14" s="14">
        <f t="shared" si="6"/>
        <v>2395.8447036011112</v>
      </c>
      <c r="K14" s="14"/>
      <c r="L14" s="14"/>
      <c r="M14" s="14">
        <f t="shared" si="8"/>
        <v>-0.2790948973052565</v>
      </c>
      <c r="N14" s="14">
        <f t="shared" si="1"/>
        <v>7.7893961701831674E-2</v>
      </c>
      <c r="O14" s="14"/>
      <c r="P14" s="14">
        <f t="shared" si="7"/>
        <v>2395.8447036011112</v>
      </c>
      <c r="Q14" s="14"/>
      <c r="R14" s="14"/>
    </row>
    <row r="15" spans="2:18" x14ac:dyDescent="0.3">
      <c r="B15" s="10"/>
      <c r="C15" s="11">
        <v>396.1</v>
      </c>
      <c r="D15" s="11">
        <v>366.6</v>
      </c>
      <c r="E15" s="12">
        <f t="shared" si="0"/>
        <v>381.35</v>
      </c>
      <c r="F15" s="12">
        <f t="shared" si="3"/>
        <v>39.914633333333335</v>
      </c>
      <c r="G15" s="13">
        <f>39.05</f>
        <v>39.049999999999997</v>
      </c>
      <c r="H15" s="14">
        <f t="shared" si="5"/>
        <v>1558.6664316666665</v>
      </c>
      <c r="I15" s="14"/>
      <c r="J15" s="14">
        <f t="shared" si="6"/>
        <v>1593.1779541344445</v>
      </c>
      <c r="K15" s="14"/>
      <c r="L15" s="14"/>
      <c r="M15" s="14">
        <f t="shared" si="8"/>
        <v>-1.0535985012025222</v>
      </c>
      <c r="N15" s="14">
        <f t="shared" si="1"/>
        <v>1.1100698017362012</v>
      </c>
      <c r="O15" s="14"/>
      <c r="P15" s="14">
        <f t="shared" si="7"/>
        <v>1593.1779541344445</v>
      </c>
      <c r="Q15" s="14"/>
      <c r="R15" s="14"/>
    </row>
    <row r="16" spans="2:18" x14ac:dyDescent="0.3">
      <c r="B16" s="10"/>
      <c r="C16" s="11">
        <v>478.8</v>
      </c>
      <c r="D16" s="11">
        <v>442.7</v>
      </c>
      <c r="E16" s="12">
        <f t="shared" si="0"/>
        <v>460.75</v>
      </c>
      <c r="F16" s="12">
        <f t="shared" si="3"/>
        <v>48.225166666666674</v>
      </c>
      <c r="G16" s="13">
        <f>16.03*3</f>
        <v>48.09</v>
      </c>
      <c r="H16" s="14">
        <f t="shared" si="5"/>
        <v>2319.1482650000007</v>
      </c>
      <c r="I16" s="14"/>
      <c r="J16" s="14">
        <f t="shared" si="6"/>
        <v>2325.6667000277785</v>
      </c>
      <c r="K16" s="14"/>
      <c r="L16" s="14"/>
      <c r="M16" s="14">
        <f t="shared" si="8"/>
        <v>-0.36347583434918818</v>
      </c>
      <c r="N16" s="14">
        <f t="shared" si="1"/>
        <v>0.13211468215583849</v>
      </c>
      <c r="O16" s="14"/>
      <c r="P16" s="14">
        <f t="shared" si="7"/>
        <v>2325.6667000277785</v>
      </c>
      <c r="Q16" s="14"/>
      <c r="R16" s="14"/>
    </row>
    <row r="17" spans="2:18" x14ac:dyDescent="0.3">
      <c r="B17" s="17">
        <f>C3+3*C4</f>
        <v>34.1</v>
      </c>
      <c r="C17" s="18">
        <v>459.5</v>
      </c>
      <c r="D17" s="18">
        <v>417.1</v>
      </c>
      <c r="E17" s="19">
        <f t="shared" si="0"/>
        <v>438.3</v>
      </c>
      <c r="F17" s="19">
        <f t="shared" si="3"/>
        <v>45.875400000000006</v>
      </c>
      <c r="G17" s="20">
        <v>35.1</v>
      </c>
      <c r="H17" s="21">
        <f t="shared" si="5"/>
        <v>1610.2265400000003</v>
      </c>
      <c r="I17" s="21">
        <f>SUM(H17:H21)</f>
        <v>7042.5226240000011</v>
      </c>
      <c r="J17" s="21">
        <f t="shared" ref="J17:J21" si="9">F17*F17</f>
        <v>2104.5523251600007</v>
      </c>
      <c r="K17" s="21">
        <f>SUM(J17:J21)</f>
        <v>9051.9720641400017</v>
      </c>
      <c r="L17" s="22">
        <f>I17/K17</f>
        <v>0.77800976119882537</v>
      </c>
      <c r="M17" s="21">
        <f>G17-$L$17*F17</f>
        <v>-0.5915089989005935</v>
      </c>
      <c r="N17" s="21">
        <f t="shared" si="1"/>
        <v>0.34988289578038234</v>
      </c>
      <c r="O17" s="21">
        <f>SUM(N17:N21)</f>
        <v>1.174655064434788</v>
      </c>
      <c r="P17" s="21">
        <f t="shared" ref="P17:P21" si="10">F17*F17</f>
        <v>2104.5523251600007</v>
      </c>
      <c r="Q17" s="21">
        <f>SUM(P17:P21)</f>
        <v>9051.9720641400017</v>
      </c>
      <c r="R17" s="21">
        <f>SQRT(O17/(4*Q17))</f>
        <v>5.6957848956038634E-3</v>
      </c>
    </row>
    <row r="18" spans="2:18" x14ac:dyDescent="0.3">
      <c r="B18" s="17"/>
      <c r="C18" s="18">
        <v>420.2</v>
      </c>
      <c r="D18" s="18">
        <v>396.9</v>
      </c>
      <c r="E18" s="19">
        <f t="shared" si="0"/>
        <v>408.54999999999995</v>
      </c>
      <c r="F18" s="19">
        <f t="shared" si="3"/>
        <v>42.761566666666667</v>
      </c>
      <c r="G18" s="20">
        <v>33</v>
      </c>
      <c r="H18" s="21">
        <f t="shared" si="5"/>
        <v>1411.1316999999999</v>
      </c>
      <c r="I18" s="23"/>
      <c r="J18" s="21">
        <f t="shared" si="9"/>
        <v>1828.5515837877779</v>
      </c>
      <c r="K18" s="21"/>
      <c r="L18" s="21"/>
      <c r="M18" s="21">
        <f t="shared" ref="M18:M21" si="11">G18-$L$17*F18</f>
        <v>-0.26891627082098779</v>
      </c>
      <c r="N18" s="21">
        <f t="shared" si="1"/>
        <v>7.2315960712266855E-2</v>
      </c>
      <c r="O18" s="21"/>
      <c r="P18" s="21">
        <f t="shared" si="10"/>
        <v>1828.5515837877779</v>
      </c>
      <c r="Q18" s="21"/>
      <c r="R18" s="21"/>
    </row>
    <row r="19" spans="2:18" x14ac:dyDescent="0.3">
      <c r="B19" s="17"/>
      <c r="C19" s="18">
        <v>419.9</v>
      </c>
      <c r="D19" s="18">
        <v>399.1</v>
      </c>
      <c r="E19" s="19">
        <f t="shared" si="0"/>
        <v>409.5</v>
      </c>
      <c r="F19" s="19">
        <f t="shared" si="3"/>
        <v>42.861000000000004</v>
      </c>
      <c r="G19" s="20">
        <v>34.1</v>
      </c>
      <c r="H19" s="21">
        <f t="shared" si="5"/>
        <v>1461.5601000000001</v>
      </c>
      <c r="I19" s="21"/>
      <c r="J19" s="21">
        <f t="shared" si="9"/>
        <v>1837.0653210000003</v>
      </c>
      <c r="K19" s="21"/>
      <c r="L19" s="21"/>
      <c r="M19" s="21">
        <f t="shared" si="11"/>
        <v>0.75372362525714465</v>
      </c>
      <c r="N19" s="21">
        <f t="shared" si="1"/>
        <v>0.56809930327077263</v>
      </c>
      <c r="O19" s="21"/>
      <c r="P19" s="21">
        <f t="shared" si="10"/>
        <v>1837.0653210000003</v>
      </c>
      <c r="Q19" s="21"/>
      <c r="R19" s="21"/>
    </row>
    <row r="20" spans="2:18" x14ac:dyDescent="0.3">
      <c r="B20" s="17"/>
      <c r="C20" s="18">
        <v>395.4</v>
      </c>
      <c r="D20" s="18">
        <v>357.2</v>
      </c>
      <c r="E20" s="19">
        <f t="shared" si="0"/>
        <v>376.29999999999995</v>
      </c>
      <c r="F20" s="19">
        <f>(C20+D20)*3.14/60</f>
        <v>39.386066666666665</v>
      </c>
      <c r="G20" s="20">
        <f>10.34*3</f>
        <v>31.02</v>
      </c>
      <c r="H20" s="21">
        <f t="shared" si="5"/>
        <v>1221.7557879999999</v>
      </c>
      <c r="I20" s="21"/>
      <c r="J20" s="21">
        <f t="shared" si="9"/>
        <v>1551.2622474711109</v>
      </c>
      <c r="K20" s="21"/>
      <c r="L20" s="21"/>
      <c r="M20" s="21">
        <f t="shared" si="11"/>
        <v>0.37725567810565153</v>
      </c>
      <c r="N20" s="21">
        <f t="shared" si="1"/>
        <v>0.14232184666295497</v>
      </c>
      <c r="O20" s="21"/>
      <c r="P20" s="21">
        <f t="shared" si="10"/>
        <v>1551.2622474711109</v>
      </c>
      <c r="Q20" s="21"/>
      <c r="R20" s="21"/>
    </row>
    <row r="21" spans="2:18" x14ac:dyDescent="0.3">
      <c r="B21" s="17"/>
      <c r="C21" s="18">
        <v>411.8</v>
      </c>
      <c r="D21" s="18">
        <v>383.1</v>
      </c>
      <c r="E21" s="19">
        <f t="shared" si="0"/>
        <v>397.45000000000005</v>
      </c>
      <c r="F21" s="19">
        <f t="shared" si="3"/>
        <v>41.599766666666675</v>
      </c>
      <c r="G21" s="20">
        <f>10.72*3</f>
        <v>32.160000000000004</v>
      </c>
      <c r="H21" s="21">
        <f t="shared" si="5"/>
        <v>1337.8484960000003</v>
      </c>
      <c r="I21" s="21"/>
      <c r="J21" s="21">
        <f t="shared" si="9"/>
        <v>1730.5405867211118</v>
      </c>
      <c r="K21" s="21"/>
      <c r="L21" s="21"/>
      <c r="M21" s="21">
        <f t="shared" si="11"/>
        <v>-0.20502453026018941</v>
      </c>
      <c r="N21" s="21">
        <f t="shared" si="1"/>
        <v>4.203505800841132E-2</v>
      </c>
      <c r="O21" s="21"/>
      <c r="P21" s="21">
        <f t="shared" si="10"/>
        <v>1730.5405867211118</v>
      </c>
      <c r="Q21" s="21"/>
      <c r="R21" s="21"/>
    </row>
  </sheetData>
  <mergeCells count="3">
    <mergeCell ref="B7:B11"/>
    <mergeCell ref="B12:B16"/>
    <mergeCell ref="B17:B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2024-12-05T14:58:16Z</dcterms:created>
  <dcterms:modified xsi:type="dcterms:W3CDTF">2024-12-07T20:54:18Z</dcterms:modified>
</cp:coreProperties>
</file>