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My Stuff\Data Analysis\Excel\"/>
    </mc:Choice>
  </mc:AlternateContent>
  <xr:revisionPtr revIDLastSave="0" documentId="13_ncr:1_{071BE863-ED09-4A58-B1FD-ED8A161A1CC9}" xr6:coauthVersionLast="47" xr6:coauthVersionMax="47" xr10:uidLastSave="{00000000-0000-0000-0000-000000000000}"/>
  <bookViews>
    <workbookView xWindow="-108" yWindow="-108" windowWidth="23256" windowHeight="12456" activeTab="1" xr2:uid="{E92C244C-C036-4C02-A8A6-B4A204602E11}"/>
  </bookViews>
  <sheets>
    <sheet name="Payroll" sheetId="1" r:id="rId1"/>
    <sheet name="GradeBook" sheetId="2" r:id="rId2"/>
    <sheet name="Decision Maker" sheetId="3" r:id="rId3"/>
    <sheet name="Sales Report" sheetId="4" r:id="rId4"/>
    <sheet name="Sales report pivot table" sheetId="5" r:id="rId5"/>
    <sheet name="Car Database Pivot Tables" sheetId="7" r:id="rId6"/>
    <sheet name="Car DataBase" sheetId="6" r:id="rId7"/>
    <sheet name="Intrest Payment Plan" sheetId="10" r:id="rId8"/>
    <sheet name="School Shopping" sheetId="11" r:id="rId9"/>
    <sheet name="Pets" sheetId="12" r:id="rId10"/>
    <sheet name="Vacation" sheetId="13" r:id="rId11"/>
    <sheet name="Printers" sheetId="14" r:id="rId12"/>
    <sheet name="Cell Phone Bill" sheetId="15" r:id="rId13"/>
    <sheet name="cars" sheetId="16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6" l="1"/>
  <c r="D26" i="16"/>
  <c r="D28" i="16" s="1"/>
  <c r="B26" i="16"/>
  <c r="C28" i="16"/>
  <c r="B28" i="16"/>
  <c r="B24" i="16"/>
  <c r="C24" i="16"/>
  <c r="D24" i="16"/>
  <c r="B18" i="16"/>
  <c r="B22" i="16"/>
  <c r="C5" i="16"/>
  <c r="D5" i="16"/>
  <c r="B5" i="16"/>
  <c r="C22" i="16"/>
  <c r="D22" i="16"/>
  <c r="C18" i="16"/>
  <c r="C16" i="16"/>
  <c r="D16" i="16"/>
  <c r="D18" i="16" s="1"/>
  <c r="B16" i="16"/>
  <c r="B10" i="16"/>
  <c r="C10" i="16"/>
  <c r="D10" i="16"/>
  <c r="B9" i="16"/>
  <c r="B4" i="16"/>
  <c r="C8" i="16"/>
  <c r="F15" i="15"/>
  <c r="F11" i="15"/>
  <c r="F17" i="15"/>
  <c r="H15" i="15"/>
  <c r="G15" i="15"/>
  <c r="G17" i="15" s="1"/>
  <c r="G19" i="15" s="1"/>
  <c r="H11" i="15"/>
  <c r="H17" i="15" s="1"/>
  <c r="H19" i="15" s="1"/>
  <c r="G11" i="15"/>
  <c r="H6" i="15"/>
  <c r="F6" i="15"/>
  <c r="G4" i="15"/>
  <c r="G6" i="15" s="1"/>
  <c r="D19" i="15"/>
  <c r="B19" i="15"/>
  <c r="D15" i="15"/>
  <c r="C15" i="15"/>
  <c r="C17" i="15" s="1"/>
  <c r="C19" i="15" s="1"/>
  <c r="D11" i="15"/>
  <c r="D17" i="15" s="1"/>
  <c r="C11" i="15"/>
  <c r="D6" i="15"/>
  <c r="C6" i="15"/>
  <c r="B17" i="15"/>
  <c r="B6" i="15"/>
  <c r="B15" i="15"/>
  <c r="C4" i="15"/>
  <c r="B11" i="15"/>
  <c r="I9" i="14"/>
  <c r="H19" i="14"/>
  <c r="H18" i="14"/>
  <c r="H15" i="14"/>
  <c r="I15" i="14"/>
  <c r="I17" i="14" s="1"/>
  <c r="I18" i="14" s="1"/>
  <c r="I19" i="14" s="1"/>
  <c r="I23" i="14" s="1"/>
  <c r="G15" i="14"/>
  <c r="G17" i="14"/>
  <c r="G18" i="14" s="1"/>
  <c r="G19" i="14" s="1"/>
  <c r="G23" i="14" s="1"/>
  <c r="H17" i="14"/>
  <c r="H9" i="14"/>
  <c r="G9" i="14"/>
  <c r="E17" i="14"/>
  <c r="E18" i="14" s="1"/>
  <c r="E19" i="14" s="1"/>
  <c r="E23" i="14" s="1"/>
  <c r="D18" i="14"/>
  <c r="D19" i="14" s="1"/>
  <c r="D23" i="14" s="1"/>
  <c r="D17" i="14"/>
  <c r="D9" i="14"/>
  <c r="C17" i="14"/>
  <c r="C18" i="14" s="1"/>
  <c r="C19" i="14" s="1"/>
  <c r="C23" i="14" s="1"/>
  <c r="E9" i="14"/>
  <c r="C9" i="14"/>
  <c r="C15" i="13"/>
  <c r="C17" i="13" s="1"/>
  <c r="H15" i="13"/>
  <c r="H17" i="13" s="1"/>
  <c r="G15" i="13"/>
  <c r="G17" i="13" s="1"/>
  <c r="H32" i="13"/>
  <c r="G32" i="13"/>
  <c r="H27" i="13"/>
  <c r="G27" i="13"/>
  <c r="H22" i="13"/>
  <c r="F15" i="13"/>
  <c r="F17" i="13" s="1"/>
  <c r="F34" i="13" s="1"/>
  <c r="B15" i="13"/>
  <c r="B17" i="13" s="1"/>
  <c r="B34" i="13" s="1"/>
  <c r="D32" i="13"/>
  <c r="C32" i="13"/>
  <c r="D22" i="13"/>
  <c r="D27" i="13"/>
  <c r="C27" i="13"/>
  <c r="D15" i="13"/>
  <c r="D17" i="13" s="1"/>
  <c r="B17" i="12"/>
  <c r="B8" i="12"/>
  <c r="C15" i="12"/>
  <c r="B15" i="12"/>
  <c r="C14" i="12"/>
  <c r="B14" i="12"/>
  <c r="C8" i="12"/>
  <c r="C17" i="12"/>
  <c r="F19" i="15" l="1"/>
  <c r="H23" i="14"/>
  <c r="D34" i="13"/>
  <c r="C34" i="13"/>
  <c r="G34" i="13"/>
  <c r="H34" i="13"/>
  <c r="L3" i="11" l="1"/>
  <c r="M3" i="11"/>
  <c r="N3" i="11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L11" i="11"/>
  <c r="M11" i="11"/>
  <c r="N11" i="11"/>
  <c r="L12" i="11"/>
  <c r="M12" i="11"/>
  <c r="N12" i="11"/>
  <c r="L13" i="11"/>
  <c r="M13" i="11"/>
  <c r="N13" i="11"/>
  <c r="L14" i="11"/>
  <c r="M14" i="11"/>
  <c r="N14" i="11"/>
  <c r="L15" i="11"/>
  <c r="M15" i="11"/>
  <c r="N15" i="11"/>
  <c r="L16" i="11"/>
  <c r="M16" i="11"/>
  <c r="N16" i="11"/>
  <c r="L17" i="11"/>
  <c r="M17" i="11"/>
  <c r="N17" i="11"/>
  <c r="G3" i="11" l="1"/>
  <c r="M19" i="11"/>
  <c r="N19" i="11"/>
  <c r="L19" i="11"/>
  <c r="H19" i="11"/>
  <c r="I19" i="11"/>
  <c r="G19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I3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D19" i="11"/>
  <c r="C19" i="11"/>
  <c r="B19" i="11"/>
  <c r="G2" i="10"/>
  <c r="E3" i="10"/>
  <c r="F3" i="10"/>
  <c r="G3" i="10"/>
  <c r="E4" i="10"/>
  <c r="F4" i="10" s="1"/>
  <c r="G4" i="10" s="1"/>
  <c r="E5" i="10"/>
  <c r="F5" i="10"/>
  <c r="G5" i="10" s="1"/>
  <c r="D3" i="10"/>
  <c r="D4" i="10"/>
  <c r="D5" i="10"/>
  <c r="E2" i="10"/>
  <c r="F2" i="10" s="1"/>
  <c r="D2" i="10"/>
  <c r="M53" i="6"/>
  <c r="M44" i="6"/>
  <c r="M24" i="6"/>
  <c r="M35" i="6"/>
  <c r="M38" i="6"/>
  <c r="M40" i="6"/>
  <c r="M33" i="6"/>
  <c r="M28" i="6"/>
  <c r="M4" i="6"/>
  <c r="M5" i="6"/>
  <c r="M20" i="6"/>
  <c r="M6" i="6"/>
  <c r="M12" i="6"/>
  <c r="M46" i="6"/>
  <c r="M19" i="6"/>
  <c r="M3" i="6"/>
  <c r="M23" i="6"/>
  <c r="M50" i="6"/>
  <c r="M39" i="6"/>
  <c r="M31" i="6"/>
  <c r="M36" i="6"/>
  <c r="M34" i="6"/>
  <c r="M41" i="6"/>
  <c r="M15" i="6"/>
  <c r="M47" i="6"/>
  <c r="M29" i="6"/>
  <c r="M2" i="6"/>
  <c r="M9" i="6"/>
  <c r="M14" i="6"/>
  <c r="M43" i="6"/>
  <c r="M45" i="6"/>
  <c r="M52" i="6"/>
  <c r="M21" i="6"/>
  <c r="M16" i="6"/>
  <c r="M10" i="6"/>
  <c r="M11" i="6"/>
  <c r="M30" i="6"/>
  <c r="M26" i="6"/>
  <c r="M27" i="6"/>
  <c r="M49" i="6"/>
  <c r="M22" i="6"/>
  <c r="M32" i="6"/>
  <c r="M37" i="6"/>
  <c r="M18" i="6"/>
  <c r="M48" i="6"/>
  <c r="M42" i="6"/>
  <c r="M25" i="6"/>
  <c r="M51" i="6"/>
  <c r="M17" i="6"/>
  <c r="M13" i="6"/>
  <c r="M8" i="6"/>
  <c r="M7" i="6"/>
  <c r="G4" i="6"/>
  <c r="I4" i="6" s="1"/>
  <c r="G21" i="6"/>
  <c r="I21" i="6" s="1"/>
  <c r="F30" i="6"/>
  <c r="F44" i="6"/>
  <c r="G44" i="6" s="1"/>
  <c r="I44" i="6" s="1"/>
  <c r="F24" i="6"/>
  <c r="G24" i="6" s="1"/>
  <c r="I24" i="6" s="1"/>
  <c r="F35" i="6"/>
  <c r="G35" i="6" s="1"/>
  <c r="I35" i="6" s="1"/>
  <c r="F38" i="6"/>
  <c r="F40" i="6"/>
  <c r="G40" i="6" s="1"/>
  <c r="I40" i="6" s="1"/>
  <c r="F33" i="6"/>
  <c r="G33" i="6" s="1"/>
  <c r="I33" i="6" s="1"/>
  <c r="F28" i="6"/>
  <c r="G28" i="6" s="1"/>
  <c r="I28" i="6" s="1"/>
  <c r="F4" i="6"/>
  <c r="F5" i="6"/>
  <c r="G5" i="6" s="1"/>
  <c r="I5" i="6" s="1"/>
  <c r="F20" i="6"/>
  <c r="G20" i="6" s="1"/>
  <c r="I20" i="6" s="1"/>
  <c r="F6" i="6"/>
  <c r="G6" i="6" s="1"/>
  <c r="I6" i="6" s="1"/>
  <c r="F12" i="6"/>
  <c r="F46" i="6"/>
  <c r="G46" i="6" s="1"/>
  <c r="I46" i="6" s="1"/>
  <c r="F19" i="6"/>
  <c r="G19" i="6" s="1"/>
  <c r="I19" i="6" s="1"/>
  <c r="F3" i="6"/>
  <c r="G3" i="6" s="1"/>
  <c r="I3" i="6" s="1"/>
  <c r="F23" i="6"/>
  <c r="G23" i="6" s="1"/>
  <c r="I23" i="6" s="1"/>
  <c r="F50" i="6"/>
  <c r="G50" i="6" s="1"/>
  <c r="I50" i="6" s="1"/>
  <c r="F39" i="6"/>
  <c r="G39" i="6" s="1"/>
  <c r="I39" i="6" s="1"/>
  <c r="F31" i="6"/>
  <c r="G31" i="6" s="1"/>
  <c r="I31" i="6" s="1"/>
  <c r="F36" i="6"/>
  <c r="F34" i="6"/>
  <c r="G34" i="6" s="1"/>
  <c r="I34" i="6" s="1"/>
  <c r="F41" i="6"/>
  <c r="G41" i="6" s="1"/>
  <c r="I41" i="6" s="1"/>
  <c r="F15" i="6"/>
  <c r="G15" i="6" s="1"/>
  <c r="I15" i="6" s="1"/>
  <c r="F47" i="6"/>
  <c r="G47" i="6" s="1"/>
  <c r="I47" i="6" s="1"/>
  <c r="F29" i="6"/>
  <c r="G29" i="6" s="1"/>
  <c r="I29" i="6" s="1"/>
  <c r="F2" i="6"/>
  <c r="G2" i="6" s="1"/>
  <c r="I2" i="6" s="1"/>
  <c r="F9" i="6"/>
  <c r="G9" i="6" s="1"/>
  <c r="I9" i="6" s="1"/>
  <c r="F14" i="6"/>
  <c r="F43" i="6"/>
  <c r="G43" i="6" s="1"/>
  <c r="I43" i="6" s="1"/>
  <c r="F45" i="6"/>
  <c r="G45" i="6" s="1"/>
  <c r="I45" i="6" s="1"/>
  <c r="F52" i="6"/>
  <c r="G52" i="6" s="1"/>
  <c r="I52" i="6" s="1"/>
  <c r="F21" i="6"/>
  <c r="F16" i="6"/>
  <c r="G16" i="6" s="1"/>
  <c r="I16" i="6" s="1"/>
  <c r="F10" i="6"/>
  <c r="G10" i="6" s="1"/>
  <c r="I10" i="6" s="1"/>
  <c r="F11" i="6"/>
  <c r="G11" i="6" s="1"/>
  <c r="I11" i="6" s="1"/>
  <c r="F26" i="6"/>
  <c r="G26" i="6" s="1"/>
  <c r="I26" i="6" s="1"/>
  <c r="F27" i="6"/>
  <c r="G27" i="6" s="1"/>
  <c r="I27" i="6" s="1"/>
  <c r="F49" i="6"/>
  <c r="G49" i="6" s="1"/>
  <c r="I49" i="6" s="1"/>
  <c r="F22" i="6"/>
  <c r="F32" i="6"/>
  <c r="G32" i="6" s="1"/>
  <c r="I32" i="6" s="1"/>
  <c r="F37" i="6"/>
  <c r="G37" i="6" s="1"/>
  <c r="I37" i="6" s="1"/>
  <c r="F18" i="6"/>
  <c r="G18" i="6" s="1"/>
  <c r="I18" i="6" s="1"/>
  <c r="F48" i="6"/>
  <c r="F42" i="6"/>
  <c r="G42" i="6" s="1"/>
  <c r="I42" i="6" s="1"/>
  <c r="F25" i="6"/>
  <c r="G25" i="6" s="1"/>
  <c r="I25" i="6" s="1"/>
  <c r="F51" i="6"/>
  <c r="G51" i="6" s="1"/>
  <c r="I51" i="6" s="1"/>
  <c r="F17" i="6"/>
  <c r="G17" i="6" s="1"/>
  <c r="I17" i="6" s="1"/>
  <c r="F13" i="6"/>
  <c r="G13" i="6" s="1"/>
  <c r="I13" i="6" s="1"/>
  <c r="F8" i="6"/>
  <c r="G8" i="6" s="1"/>
  <c r="I8" i="6" s="1"/>
  <c r="F7" i="6"/>
  <c r="G7" i="6" s="1"/>
  <c r="I7" i="6" s="1"/>
  <c r="F53" i="6"/>
  <c r="G53" i="6" s="1"/>
  <c r="I53" i="6" s="1"/>
  <c r="D53" i="6"/>
  <c r="E53" i="6" s="1"/>
  <c r="D49" i="6"/>
  <c r="E49" i="6" s="1"/>
  <c r="D22" i="6"/>
  <c r="D32" i="6"/>
  <c r="E32" i="6" s="1"/>
  <c r="D37" i="6"/>
  <c r="E37" i="6" s="1"/>
  <c r="D18" i="6"/>
  <c r="E18" i="6" s="1"/>
  <c r="D48" i="6"/>
  <c r="E48" i="6" s="1"/>
  <c r="D42" i="6"/>
  <c r="D25" i="6"/>
  <c r="E25" i="6" s="1"/>
  <c r="D51" i="6"/>
  <c r="E51" i="6" s="1"/>
  <c r="D17" i="6"/>
  <c r="E17" i="6" s="1"/>
  <c r="D13" i="6"/>
  <c r="D8" i="6"/>
  <c r="E8" i="6" s="1"/>
  <c r="D7" i="6"/>
  <c r="E7" i="6" s="1"/>
  <c r="E42" i="6"/>
  <c r="E13" i="6"/>
  <c r="E19" i="6"/>
  <c r="E26" i="6"/>
  <c r="E22" i="6"/>
  <c r="D44" i="6"/>
  <c r="E44" i="6" s="1"/>
  <c r="D24" i="6"/>
  <c r="E24" i="6" s="1"/>
  <c r="D35" i="6"/>
  <c r="E35" i="6" s="1"/>
  <c r="D38" i="6"/>
  <c r="E38" i="6" s="1"/>
  <c r="D40" i="6"/>
  <c r="E40" i="6" s="1"/>
  <c r="D33" i="6"/>
  <c r="E33" i="6" s="1"/>
  <c r="D28" i="6"/>
  <c r="E28" i="6" s="1"/>
  <c r="D4" i="6"/>
  <c r="E4" i="6" s="1"/>
  <c r="D5" i="6"/>
  <c r="E5" i="6" s="1"/>
  <c r="D20" i="6"/>
  <c r="E20" i="6" s="1"/>
  <c r="D6" i="6"/>
  <c r="E6" i="6" s="1"/>
  <c r="D12" i="6"/>
  <c r="E12" i="6" s="1"/>
  <c r="D46" i="6"/>
  <c r="E46" i="6" s="1"/>
  <c r="D19" i="6"/>
  <c r="D3" i="6"/>
  <c r="E3" i="6" s="1"/>
  <c r="D23" i="6"/>
  <c r="E23" i="6" s="1"/>
  <c r="D50" i="6"/>
  <c r="E50" i="6" s="1"/>
  <c r="D39" i="6"/>
  <c r="E39" i="6" s="1"/>
  <c r="D31" i="6"/>
  <c r="E31" i="6" s="1"/>
  <c r="D36" i="6"/>
  <c r="E36" i="6" s="1"/>
  <c r="D34" i="6"/>
  <c r="E34" i="6" s="1"/>
  <c r="D41" i="6"/>
  <c r="E41" i="6" s="1"/>
  <c r="D15" i="6"/>
  <c r="E15" i="6" s="1"/>
  <c r="D47" i="6"/>
  <c r="E47" i="6" s="1"/>
  <c r="D29" i="6"/>
  <c r="E29" i="6" s="1"/>
  <c r="D2" i="6"/>
  <c r="E2" i="6" s="1"/>
  <c r="D9" i="6"/>
  <c r="E9" i="6" s="1"/>
  <c r="D14" i="6"/>
  <c r="E14" i="6" s="1"/>
  <c r="D43" i="6"/>
  <c r="E43" i="6" s="1"/>
  <c r="D45" i="6"/>
  <c r="E45" i="6" s="1"/>
  <c r="D52" i="6"/>
  <c r="E52" i="6" s="1"/>
  <c r="D21" i="6"/>
  <c r="E21" i="6" s="1"/>
  <c r="D16" i="6"/>
  <c r="E16" i="6" s="1"/>
  <c r="D10" i="6"/>
  <c r="E10" i="6" s="1"/>
  <c r="D11" i="6"/>
  <c r="E11" i="6" s="1"/>
  <c r="D30" i="6"/>
  <c r="E30" i="6" s="1"/>
  <c r="D26" i="6"/>
  <c r="D27" i="6"/>
  <c r="E27" i="6" s="1"/>
  <c r="C28" i="6"/>
  <c r="C3" i="6"/>
  <c r="C52" i="6"/>
  <c r="C8" i="6"/>
  <c r="B44" i="6"/>
  <c r="N44" i="6" s="1"/>
  <c r="B24" i="6"/>
  <c r="B35" i="6"/>
  <c r="C35" i="6" s="1"/>
  <c r="B38" i="6"/>
  <c r="C38" i="6" s="1"/>
  <c r="B40" i="6"/>
  <c r="C40" i="6" s="1"/>
  <c r="B33" i="6"/>
  <c r="B28" i="6"/>
  <c r="B4" i="6"/>
  <c r="C4" i="6" s="1"/>
  <c r="B5" i="6"/>
  <c r="C5" i="6" s="1"/>
  <c r="B20" i="6"/>
  <c r="B6" i="6"/>
  <c r="B12" i="6"/>
  <c r="C12" i="6" s="1"/>
  <c r="B46" i="6"/>
  <c r="C46" i="6" s="1"/>
  <c r="B19" i="6"/>
  <c r="B3" i="6"/>
  <c r="B23" i="6"/>
  <c r="C23" i="6" s="1"/>
  <c r="B50" i="6"/>
  <c r="C50" i="6" s="1"/>
  <c r="B39" i="6"/>
  <c r="B31" i="6"/>
  <c r="B36" i="6"/>
  <c r="C36" i="6" s="1"/>
  <c r="B34" i="6"/>
  <c r="C34" i="6" s="1"/>
  <c r="B41" i="6"/>
  <c r="B15" i="6"/>
  <c r="C15" i="6" s="1"/>
  <c r="B47" i="6"/>
  <c r="C47" i="6" s="1"/>
  <c r="B29" i="6"/>
  <c r="C29" i="6" s="1"/>
  <c r="B2" i="6"/>
  <c r="B9" i="6"/>
  <c r="B14" i="6"/>
  <c r="C14" i="6" s="1"/>
  <c r="B43" i="6"/>
  <c r="C43" i="6" s="1"/>
  <c r="B45" i="6"/>
  <c r="B52" i="6"/>
  <c r="B21" i="6"/>
  <c r="C21" i="6" s="1"/>
  <c r="B16" i="6"/>
  <c r="C16" i="6" s="1"/>
  <c r="B10" i="6"/>
  <c r="B11" i="6"/>
  <c r="B30" i="6"/>
  <c r="C30" i="6" s="1"/>
  <c r="B26" i="6"/>
  <c r="C26" i="6" s="1"/>
  <c r="B27" i="6"/>
  <c r="B49" i="6"/>
  <c r="C49" i="6" s="1"/>
  <c r="B22" i="6"/>
  <c r="C22" i="6" s="1"/>
  <c r="B32" i="6"/>
  <c r="C32" i="6" s="1"/>
  <c r="B37" i="6"/>
  <c r="C37" i="6" s="1"/>
  <c r="B18" i="6"/>
  <c r="C18" i="6" s="1"/>
  <c r="B48" i="6"/>
  <c r="C48" i="6" s="1"/>
  <c r="B42" i="6"/>
  <c r="C42" i="6" s="1"/>
  <c r="B25" i="6"/>
  <c r="B51" i="6"/>
  <c r="C51" i="6" s="1"/>
  <c r="B17" i="6"/>
  <c r="C17" i="6" s="1"/>
  <c r="B13" i="6"/>
  <c r="N13" i="6" s="1"/>
  <c r="B8" i="6"/>
  <c r="B7" i="6"/>
  <c r="C7" i="6" s="1"/>
  <c r="B53" i="6"/>
  <c r="C53" i="6" s="1"/>
  <c r="F176" i="4"/>
  <c r="F175" i="4"/>
  <c r="F174" i="4"/>
  <c r="G2" i="4"/>
  <c r="H2" i="4" s="1"/>
  <c r="G3" i="4"/>
  <c r="H3" i="4" s="1"/>
  <c r="G4" i="4"/>
  <c r="H4" i="4" s="1"/>
  <c r="G5" i="4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L6" i="3"/>
  <c r="L7" i="3"/>
  <c r="L8" i="3"/>
  <c r="L9" i="3"/>
  <c r="L5" i="3"/>
  <c r="K6" i="3"/>
  <c r="K7" i="3"/>
  <c r="K8" i="3"/>
  <c r="K9" i="3"/>
  <c r="K5" i="3"/>
  <c r="I9" i="3"/>
  <c r="I6" i="3"/>
  <c r="I7" i="3"/>
  <c r="I8" i="3"/>
  <c r="I5" i="3"/>
  <c r="G6" i="3"/>
  <c r="G7" i="3"/>
  <c r="G8" i="3"/>
  <c r="G9" i="3"/>
  <c r="G5" i="3"/>
  <c r="E6" i="3"/>
  <c r="E7" i="3"/>
  <c r="E8" i="3"/>
  <c r="E9" i="3"/>
  <c r="E5" i="3"/>
  <c r="C7" i="3"/>
  <c r="C6" i="3"/>
  <c r="C8" i="3"/>
  <c r="C9" i="3"/>
  <c r="C5" i="3"/>
  <c r="S4" i="1"/>
  <c r="S23" i="1" s="1"/>
  <c r="K23" i="2"/>
  <c r="J23" i="2"/>
  <c r="H23" i="2"/>
  <c r="K22" i="2"/>
  <c r="K24" i="2" s="1"/>
  <c r="J22" i="2"/>
  <c r="J24" i="2" s="1"/>
  <c r="H22" i="2"/>
  <c r="H24" i="2" s="1"/>
  <c r="E23" i="2"/>
  <c r="F24" i="2"/>
  <c r="E24" i="2"/>
  <c r="D22" i="2"/>
  <c r="D24" i="2" s="1"/>
  <c r="E22" i="2"/>
  <c r="F22" i="2"/>
  <c r="D23" i="2"/>
  <c r="F23" i="2"/>
  <c r="C24" i="2"/>
  <c r="C23" i="2"/>
  <c r="C22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4" i="2"/>
  <c r="I4" i="2"/>
  <c r="J4" i="2"/>
  <c r="K4" i="2"/>
  <c r="I5" i="2"/>
  <c r="I23" i="2" s="1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10" i="2"/>
  <c r="H8" i="2"/>
  <c r="H6" i="2"/>
  <c r="H5" i="2"/>
  <c r="H7" i="2"/>
  <c r="H9" i="2"/>
  <c r="H11" i="2"/>
  <c r="H12" i="2"/>
  <c r="H13" i="2"/>
  <c r="H14" i="2"/>
  <c r="H15" i="2"/>
  <c r="H16" i="2"/>
  <c r="H17" i="2"/>
  <c r="H18" i="2"/>
  <c r="H19" i="2"/>
  <c r="H20" i="2"/>
  <c r="H4" i="2"/>
  <c r="AD20" i="1"/>
  <c r="AD1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O23" i="1"/>
  <c r="P23" i="1"/>
  <c r="Q23" i="1"/>
  <c r="R23" i="1"/>
  <c r="T23" i="1"/>
  <c r="U23" i="1"/>
  <c r="V23" i="1"/>
  <c r="W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Y24" i="1"/>
  <c r="Z24" i="1"/>
  <c r="AA24" i="1"/>
  <c r="AB24" i="1"/>
  <c r="O25" i="1"/>
  <c r="P25" i="1"/>
  <c r="Q25" i="1"/>
  <c r="R25" i="1"/>
  <c r="T25" i="1"/>
  <c r="U25" i="1"/>
  <c r="V25" i="1"/>
  <c r="W25" i="1"/>
  <c r="Y25" i="1"/>
  <c r="Z25" i="1"/>
  <c r="AA25" i="1"/>
  <c r="AB25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Z8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AB4" i="1"/>
  <c r="AA4" i="1"/>
  <c r="Z4" i="1"/>
  <c r="Y4" i="1"/>
  <c r="Z3" i="1"/>
  <c r="AA3" i="1" s="1"/>
  <c r="AB3" i="1" s="1"/>
  <c r="Y3" i="1"/>
  <c r="U4" i="1"/>
  <c r="T4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T3" i="1"/>
  <c r="U3" i="1" s="1"/>
  <c r="V3" i="1" s="1"/>
  <c r="W3" i="1" s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4" i="1"/>
  <c r="I5" i="1"/>
  <c r="J3" i="1"/>
  <c r="K3" i="1" s="1"/>
  <c r="L3" i="1" s="1"/>
  <c r="M3" i="1" s="1"/>
  <c r="E3" i="1"/>
  <c r="F3" i="1" s="1"/>
  <c r="G3" i="1" s="1"/>
  <c r="H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6" i="1"/>
  <c r="C26" i="1"/>
  <c r="D24" i="1"/>
  <c r="D25" i="1"/>
  <c r="D23" i="1"/>
  <c r="C25" i="1"/>
  <c r="C24" i="1"/>
  <c r="C23" i="1"/>
  <c r="N11" i="6" l="1"/>
  <c r="N9" i="6"/>
  <c r="N31" i="6"/>
  <c r="N6" i="6"/>
  <c r="N28" i="6"/>
  <c r="C6" i="6"/>
  <c r="N4" i="6"/>
  <c r="N52" i="6"/>
  <c r="N15" i="6"/>
  <c r="N3" i="6"/>
  <c r="N8" i="6"/>
  <c r="N25" i="6"/>
  <c r="N37" i="6"/>
  <c r="N20" i="6"/>
  <c r="N33" i="6"/>
  <c r="N24" i="6"/>
  <c r="C11" i="6"/>
  <c r="C9" i="6"/>
  <c r="C31" i="6"/>
  <c r="C20" i="6"/>
  <c r="N53" i="6"/>
  <c r="N17" i="6"/>
  <c r="N48" i="6"/>
  <c r="N22" i="6"/>
  <c r="G22" i="6"/>
  <c r="I22" i="6" s="1"/>
  <c r="N32" i="6"/>
  <c r="N26" i="6"/>
  <c r="N34" i="6"/>
  <c r="C44" i="6"/>
  <c r="N5" i="6"/>
  <c r="C13" i="6"/>
  <c r="C33" i="6"/>
  <c r="N21" i="6"/>
  <c r="N14" i="6"/>
  <c r="N47" i="6"/>
  <c r="N36" i="6"/>
  <c r="N23" i="6"/>
  <c r="N12" i="6"/>
  <c r="N38" i="6"/>
  <c r="N30" i="6"/>
  <c r="G48" i="6"/>
  <c r="I48" i="6" s="1"/>
  <c r="G30" i="6"/>
  <c r="I30" i="6" s="1"/>
  <c r="G14" i="6"/>
  <c r="I14" i="6" s="1"/>
  <c r="G36" i="6"/>
  <c r="I36" i="6" s="1"/>
  <c r="G12" i="6"/>
  <c r="I12" i="6" s="1"/>
  <c r="G38" i="6"/>
  <c r="I38" i="6" s="1"/>
  <c r="N42" i="6"/>
  <c r="N16" i="6"/>
  <c r="N50" i="6"/>
  <c r="N40" i="6"/>
  <c r="N29" i="6"/>
  <c r="N27" i="6"/>
  <c r="C27" i="6"/>
  <c r="N10" i="6"/>
  <c r="C10" i="6"/>
  <c r="N45" i="6"/>
  <c r="C45" i="6"/>
  <c r="N2" i="6"/>
  <c r="C2" i="6"/>
  <c r="N41" i="6"/>
  <c r="C41" i="6"/>
  <c r="N39" i="6"/>
  <c r="C39" i="6"/>
  <c r="N19" i="6"/>
  <c r="C19" i="6"/>
  <c r="C25" i="6"/>
  <c r="C24" i="6"/>
  <c r="N43" i="6"/>
  <c r="N46" i="6"/>
  <c r="N7" i="6"/>
  <c r="N51" i="6"/>
  <c r="N18" i="6"/>
  <c r="N49" i="6"/>
  <c r="N35" i="6"/>
  <c r="G174" i="4"/>
  <c r="H5" i="4"/>
  <c r="M5" i="2"/>
  <c r="I22" i="2"/>
  <c r="I24" i="2" s="1"/>
  <c r="X4" i="1"/>
  <c r="S25" i="1"/>
  <c r="N24" i="1"/>
  <c r="N25" i="1"/>
  <c r="N23" i="1"/>
  <c r="N26" i="1"/>
  <c r="AD4" i="1" l="1"/>
  <c r="X24" i="1"/>
  <c r="X26" i="1"/>
  <c r="X23" i="1"/>
  <c r="X25" i="1"/>
  <c r="AD26" i="1" l="1"/>
  <c r="AD24" i="1"/>
  <c r="AD25" i="1"/>
  <c r="AD23" i="1"/>
</calcChain>
</file>

<file path=xl/sharedStrings.xml><?xml version="1.0" encoding="utf-8"?>
<sst xmlns="http://schemas.openxmlformats.org/spreadsheetml/2006/main" count="1409" uniqueCount="377">
  <si>
    <t>Employee Payroll</t>
  </si>
  <si>
    <t>Last Name</t>
  </si>
  <si>
    <t>First Name</t>
  </si>
  <si>
    <t>Hourly Wage</t>
  </si>
  <si>
    <t>Pay</t>
  </si>
  <si>
    <t xml:space="preserve">John </t>
  </si>
  <si>
    <t>Karanja</t>
  </si>
  <si>
    <t>Emmah</t>
  </si>
  <si>
    <t>Wanjiru</t>
  </si>
  <si>
    <t>Peter</t>
  </si>
  <si>
    <t>Ndegwa</t>
  </si>
  <si>
    <t xml:space="preserve">James </t>
  </si>
  <si>
    <t>Mwangi</t>
  </si>
  <si>
    <t xml:space="preserve">Jane </t>
  </si>
  <si>
    <t>Waithera</t>
  </si>
  <si>
    <t>James</t>
  </si>
  <si>
    <t>Wachira</t>
  </si>
  <si>
    <t xml:space="preserve">Mirriam </t>
  </si>
  <si>
    <t>William</t>
  </si>
  <si>
    <t>Njau</t>
  </si>
  <si>
    <t>Ndungu</t>
  </si>
  <si>
    <t>Priscillah</t>
  </si>
  <si>
    <t>Wairimu</t>
  </si>
  <si>
    <t xml:space="preserve">Harrison </t>
  </si>
  <si>
    <t>Kamau</t>
  </si>
  <si>
    <t>Kamaru</t>
  </si>
  <si>
    <t>Kennedy</t>
  </si>
  <si>
    <t xml:space="preserve">Emmah </t>
  </si>
  <si>
    <t xml:space="preserve">Edward </t>
  </si>
  <si>
    <t>Kibe</t>
  </si>
  <si>
    <t>Jeremiah</t>
  </si>
  <si>
    <t>Fredrick</t>
  </si>
  <si>
    <t>Hours worked</t>
  </si>
  <si>
    <t>Max</t>
  </si>
  <si>
    <t>Min</t>
  </si>
  <si>
    <t>Average</t>
  </si>
  <si>
    <t>Total</t>
  </si>
  <si>
    <t>Mr.Nginyo Karanja</t>
  </si>
  <si>
    <t>Overtime Bonus</t>
  </si>
  <si>
    <t>Total Pay</t>
  </si>
  <si>
    <t>OverTime Hours</t>
  </si>
  <si>
    <t>January Pay</t>
  </si>
  <si>
    <t>Grade 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</si>
  <si>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</si>
  <si>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</si>
  <si>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</si>
  <si>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</si>
  <si>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</si>
  <si>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</si>
  <si>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 xml:space="preserve">  </t>
  </si>
  <si>
    <t>Career Decisions</t>
  </si>
  <si>
    <t>Job</t>
  </si>
  <si>
    <t>Job Market</t>
  </si>
  <si>
    <t>Enjoyment</t>
  </si>
  <si>
    <t>My Talent</t>
  </si>
  <si>
    <t>Schooling</t>
  </si>
  <si>
    <t>Mcdonald Manager</t>
  </si>
  <si>
    <t>Doctor</t>
  </si>
  <si>
    <t>NFL</t>
  </si>
  <si>
    <t>Engineer</t>
  </si>
  <si>
    <t>Truck Driver</t>
  </si>
  <si>
    <t>Mr.Nginyo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</si>
  <si>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</si>
  <si>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</si>
  <si>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</si>
  <si>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</si>
  <si>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</si>
  <si>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</si>
  <si>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</si>
  <si>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</si>
  <si>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</si>
  <si>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</si>
  <si>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</si>
  <si>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</si>
  <si>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</si>
  <si>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</si>
  <si>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</si>
  <si>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</si>
  <si>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</si>
  <si>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</si>
  <si>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</si>
  <si>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</si>
  <si>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</si>
  <si>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</si>
  <si>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</si>
  <si>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</si>
  <si>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</si>
  <si>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</si>
  <si>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</si>
  <si>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</si>
  <si>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</si>
  <si>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</si>
  <si>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</si>
  <si>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</si>
  <si>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</si>
  <si>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</si>
  <si>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</si>
  <si>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</si>
  <si>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text to columns</t>
  </si>
  <si>
    <t>if</t>
  </si>
  <si>
    <t>sumif</t>
  </si>
  <si>
    <t>sort</t>
  </si>
  <si>
    <t>filter</t>
  </si>
  <si>
    <t>pivot tables</t>
  </si>
  <si>
    <t>pie charts</t>
  </si>
  <si>
    <t>Barns</t>
  </si>
  <si>
    <t>Hernandez</t>
  </si>
  <si>
    <t>Smith</t>
  </si>
  <si>
    <t>Johnson</t>
  </si>
  <si>
    <t>Chalie</t>
  </si>
  <si>
    <t>Juan</t>
  </si>
  <si>
    <t>Doug</t>
  </si>
  <si>
    <t>Hellen</t>
  </si>
  <si>
    <t>Commision 10%for items less than $50 and 20%  for items above $50</t>
  </si>
  <si>
    <t>Sum of all items</t>
  </si>
  <si>
    <t>Sum of all items valued at less than $50</t>
  </si>
  <si>
    <t>Sum of all items valued at more than $50</t>
  </si>
  <si>
    <t>Row Labels</t>
  </si>
  <si>
    <t>Grand Total</t>
  </si>
  <si>
    <t>Sum of Sale Price</t>
  </si>
  <si>
    <t>Make</t>
  </si>
  <si>
    <t>Model</t>
  </si>
  <si>
    <t>Age</t>
  </si>
  <si>
    <t>Miles</t>
  </si>
  <si>
    <t>Color</t>
  </si>
  <si>
    <t>Driver</t>
  </si>
  <si>
    <t>Covered?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</si>
  <si>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</si>
  <si>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</si>
  <si>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</si>
  <si>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</si>
  <si>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</si>
  <si>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</si>
  <si>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</si>
  <si>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</si>
  <si>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</si>
  <si>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</si>
  <si>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</si>
  <si>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</si>
  <si>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</si>
  <si>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</si>
  <si>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</si>
  <si>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</si>
  <si>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</si>
  <si>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</si>
  <si>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</si>
  <si>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</si>
  <si>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</si>
  <si>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</si>
  <si>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</si>
  <si>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</si>
  <si>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</si>
  <si>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</si>
  <si>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</si>
  <si>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</si>
  <si>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</si>
  <si>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</si>
  <si>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</si>
  <si>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</si>
  <si>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</si>
  <si>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</si>
  <si>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</si>
  <si>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</si>
  <si>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</si>
  <si>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</si>
  <si>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</si>
  <si>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</si>
  <si>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</si>
  <si>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</si>
  <si>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</si>
  <si>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</si>
  <si>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</si>
  <si>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</si>
  <si>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</si>
  <si>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</si>
  <si>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</si>
  <si>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</si>
  <si>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</si>
  <si>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</si>
  <si>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</si>
  <si>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</si>
  <si>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</si>
  <si>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</si>
  <si>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</si>
  <si>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</si>
  <si>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</si>
  <si>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</si>
  <si>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</si>
  <si>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</si>
  <si>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</si>
  <si>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</si>
  <si>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</si>
  <si>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</si>
  <si>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</si>
  <si>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</si>
  <si>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</si>
  <si>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</t>
  </si>
  <si>
    <t>Make (Full Name)</t>
  </si>
  <si>
    <t>Model (Full Name)</t>
  </si>
  <si>
    <t>Manufacture Year</t>
  </si>
  <si>
    <t>Miles / Year</t>
  </si>
  <si>
    <t>Warantee Miles</t>
  </si>
  <si>
    <t>New Car ID</t>
  </si>
  <si>
    <t>CR</t>
  </si>
  <si>
    <t>HY</t>
  </si>
  <si>
    <t>TY</t>
  </si>
  <si>
    <t>HO</t>
  </si>
  <si>
    <t>GM</t>
  </si>
  <si>
    <t>FD</t>
  </si>
  <si>
    <t>Ford</t>
  </si>
  <si>
    <t>General Motors</t>
  </si>
  <si>
    <t>Honda</t>
  </si>
  <si>
    <t>Toyota</t>
  </si>
  <si>
    <t>Hundai</t>
  </si>
  <si>
    <t>Chrysler</t>
  </si>
  <si>
    <t>MTG</t>
  </si>
  <si>
    <t>Mustang</t>
  </si>
  <si>
    <t>FCS</t>
  </si>
  <si>
    <t>CMR</t>
  </si>
  <si>
    <t>CIV</t>
  </si>
  <si>
    <t>ODY</t>
  </si>
  <si>
    <t>PTC</t>
  </si>
  <si>
    <t>CAR</t>
  </si>
  <si>
    <t>ELA</t>
  </si>
  <si>
    <t>CAM</t>
  </si>
  <si>
    <t>COR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</si>
  <si>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</si>
  <si>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</si>
  <si>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</si>
  <si>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</si>
  <si>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</si>
  <si>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</si>
  <si>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</si>
  <si>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</si>
  <si>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</si>
  <si>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</si>
  <si>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</si>
  <si>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</si>
  <si>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</si>
  <si>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</si>
  <si>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</si>
  <si>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Sum of Miles / Year</t>
  </si>
  <si>
    <t>Principle</t>
  </si>
  <si>
    <t>Intrest Rate</t>
  </si>
  <si>
    <t>Months</t>
  </si>
  <si>
    <t>Monthly Payments</t>
  </si>
  <si>
    <t>Intrest Paid</t>
  </si>
  <si>
    <t>Total Loan Paid</t>
  </si>
  <si>
    <t>Loan A</t>
  </si>
  <si>
    <t>Loan B</t>
  </si>
  <si>
    <t>Loan C</t>
  </si>
  <si>
    <t>Loan D</t>
  </si>
  <si>
    <t>Walt-Mart</t>
  </si>
  <si>
    <t>Dollar Trap</t>
  </si>
  <si>
    <t>Office Repo</t>
  </si>
  <si>
    <t>Ball Point Pen</t>
  </si>
  <si>
    <t>TI-35 Calculator</t>
  </si>
  <si>
    <t>100 Page Notebook</t>
  </si>
  <si>
    <t>8oz Glue</t>
  </si>
  <si>
    <t>Clear Tape</t>
  </si>
  <si>
    <t>Eraser</t>
  </si>
  <si>
    <t>10 No.2 Pencils</t>
  </si>
  <si>
    <t>2 Inch Binder</t>
  </si>
  <si>
    <t>USB stick 5GB</t>
  </si>
  <si>
    <t>8 Color Makers</t>
  </si>
  <si>
    <t>Stapler</t>
  </si>
  <si>
    <t>Planner Book</t>
  </si>
  <si>
    <t>Protractor</t>
  </si>
  <si>
    <t>Compass</t>
  </si>
  <si>
    <t>Liquid Paper</t>
  </si>
  <si>
    <t>sum</t>
  </si>
  <si>
    <t>susan</t>
  </si>
  <si>
    <t>quantity</t>
  </si>
  <si>
    <t>walt-mart</t>
  </si>
  <si>
    <t>Tims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</si>
  <si>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</si>
  <si>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</si>
  <si>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</si>
  <si>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</si>
  <si>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</si>
  <si>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</si>
  <si>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</si>
  <si>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</si>
  <si>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</si>
  <si>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</si>
  <si>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</si>
  <si>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 total</t>
  </si>
  <si>
    <t>Monthly Total</t>
  </si>
  <si>
    <t>One Year Costs</t>
  </si>
  <si>
    <t>Dog</t>
  </si>
  <si>
    <t>Cat</t>
  </si>
  <si>
    <t>Caribean Cruise</t>
  </si>
  <si>
    <t>Orlando Theme Parks</t>
  </si>
  <si>
    <t>Chicago Museum Tours</t>
  </si>
  <si>
    <t>Per Person Expense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</si>
  <si>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</si>
  <si>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</si>
  <si>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</si>
  <si>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</si>
  <si>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</si>
  <si>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</si>
  <si>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</si>
  <si>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</si>
  <si>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</si>
  <si>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</si>
  <si>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Hotel Expenses</t>
  </si>
  <si>
    <t>Hotel Cost Per Night</t>
  </si>
  <si>
    <t>Number of Nights</t>
  </si>
  <si>
    <t>Hotel Total</t>
  </si>
  <si>
    <t>Number of people in a group</t>
  </si>
  <si>
    <t>Total cost of Tickets</t>
  </si>
  <si>
    <t>Subtotal of Ticket(per person)</t>
  </si>
  <si>
    <t>Meals</t>
  </si>
  <si>
    <t>No of persons</t>
  </si>
  <si>
    <t>Car Rental</t>
  </si>
  <si>
    <t>No of days</t>
  </si>
  <si>
    <t>Susan&amp;Husband</t>
  </si>
  <si>
    <t>Car Expenses</t>
  </si>
  <si>
    <t>Meals Expense</t>
  </si>
  <si>
    <t>Tims,wife and Two Kids</t>
  </si>
  <si>
    <t>Epsilon</t>
  </si>
  <si>
    <t>Heavy Package</t>
  </si>
  <si>
    <t>Zero</t>
  </si>
  <si>
    <t>Initial Payment</t>
  </si>
  <si>
    <t>Purchase</t>
  </si>
  <si>
    <t>Supplies</t>
  </si>
  <si>
    <t>Pages catridges can print</t>
  </si>
  <si>
    <t>Cost Per Catridge</t>
  </si>
  <si>
    <t>Cost Per Page</t>
  </si>
  <si>
    <t>Expected P/day</t>
  </si>
  <si>
    <t>Days in a Week</t>
  </si>
  <si>
    <t>Weeks in a Year</t>
  </si>
  <si>
    <t>Total pages in a Year</t>
  </si>
  <si>
    <t>Pages per Year</t>
  </si>
  <si>
    <t>Printing cost Per Year</t>
  </si>
  <si>
    <t>Years</t>
  </si>
  <si>
    <t>Total Printing Cost</t>
  </si>
  <si>
    <t>Total Cost</t>
  </si>
  <si>
    <t>HV</t>
  </si>
  <si>
    <t>Printing cost Per Paper</t>
  </si>
  <si>
    <t>Name:Susan</t>
  </si>
  <si>
    <t>Name:Tim</t>
  </si>
  <si>
    <t>X-Mobile</t>
  </si>
  <si>
    <t>Veritium</t>
  </si>
  <si>
    <t>ABC</t>
  </si>
  <si>
    <t>Initial Cost</t>
  </si>
  <si>
    <t>Taxes and fees</t>
  </si>
  <si>
    <t>Data Charges</t>
  </si>
  <si>
    <t>Addational Each Gb</t>
  </si>
  <si>
    <t>Total Monthly</t>
  </si>
  <si>
    <t>Amount of GB Added</t>
  </si>
  <si>
    <t>Additional Data</t>
  </si>
  <si>
    <t>Cell Phone Rental</t>
  </si>
  <si>
    <t>Total Yearly</t>
  </si>
  <si>
    <t>Cell Phone Purchase</t>
  </si>
  <si>
    <t>Name:Tims</t>
  </si>
  <si>
    <t>Chevy Spark</t>
  </si>
  <si>
    <t>Ford Mustang</t>
  </si>
  <si>
    <t>Cadillac Escalade</t>
  </si>
  <si>
    <t>Sales Tax</t>
  </si>
  <si>
    <t>Insuarance</t>
  </si>
  <si>
    <t>License</t>
  </si>
  <si>
    <t>Yearly Cost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</si>
  <si>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</si>
  <si>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</si>
  <si>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</si>
  <si>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</si>
  <si>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</si>
  <si>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</si>
  <si>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Costs(Ins + lic + Gas)</t>
  </si>
  <si>
    <t>Miles to Drive Each Year</t>
  </si>
  <si>
    <t>Susan's Goal for Maximum Miles</t>
  </si>
  <si>
    <t>Total Life of the Car(years)</t>
  </si>
  <si>
    <t>Annual Costs X years of life</t>
  </si>
  <si>
    <t>Total Lifetime Costs</t>
  </si>
  <si>
    <t>Avg Cost//yeear</t>
  </si>
  <si>
    <t>TOTAK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</si>
</sst>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KES]\ * #,##0.00_);_([$KES]\ * \(#,##0.00\);_([$KES]\ * &quot;-&quot;??_);_(@_)"/>
    <numFmt numFmtId="165" formatCode="0.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0" fillId="0" borderId="0" xfId="0" applyAlignment="1">
      <alignment textRotation="90"/>
    </xf>
    <xf numFmtId="9" fontId="0" fillId="0" borderId="0" xfId="1" applyFont="1"/>
    <xf numFmtId="0" fontId="0" fillId="0" borderId="0" xfId="0" applyAlignment="1">
      <alignment textRotation="90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0" xfId="2" applyNumberFormat="1" applyFont="1"/>
    <xf numFmtId="166" fontId="0" fillId="0" borderId="0" xfId="2" applyNumberFormat="1" applyFont="1"/>
    <xf numFmtId="0" fontId="0" fillId="0" borderId="0" xfId="0" applyAlignment="1">
      <alignment wrapText="1"/>
    </xf>
    <xf numFmtId="44" fontId="0" fillId="0" borderId="0" xfId="3" applyFont="1" applyAlignment="1">
      <alignment wrapText="1"/>
    </xf>
    <xf numFmtId="44" fontId="0" fillId="0" borderId="0" xfId="3" applyFont="1"/>
    <xf numFmtId="44" fontId="0" fillId="0" borderId="0" xfId="0" applyNumberFormat="1"/>
    <xf numFmtId="4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2" applyFont="1" applyAlignment="1">
      <alignment wrapText="1"/>
    </xf>
    <xf numFmtId="43" fontId="0" fillId="0" borderId="0" xfId="2" applyFont="1"/>
    <xf numFmtId="0" fontId="0" fillId="12" borderId="0" xfId="0" applyFill="1"/>
    <xf numFmtId="0" fontId="0" fillId="13" borderId="0" xfId="0" applyFill="1"/>
    <xf numFmtId="0" fontId="0" fillId="6" borderId="0" xfId="0" applyFill="1"/>
    <xf numFmtId="44" fontId="0" fillId="12" borderId="0" xfId="3" applyFont="1" applyFill="1"/>
    <xf numFmtId="44" fontId="0" fillId="13" borderId="0" xfId="3" applyFont="1" applyFill="1"/>
    <xf numFmtId="44" fontId="0" fillId="6" borderId="0" xfId="3" applyFont="1" applyFill="1"/>
    <xf numFmtId="0" fontId="0" fillId="14" borderId="0" xfId="0" applyFill="1"/>
    <xf numFmtId="0" fontId="0" fillId="0" borderId="0" xfId="0" applyFill="1"/>
    <xf numFmtId="44" fontId="0" fillId="0" borderId="0" xfId="3" applyFont="1" applyFill="1"/>
    <xf numFmtId="0" fontId="3" fillId="13" borderId="0" xfId="0" applyFont="1" applyFill="1"/>
    <xf numFmtId="0" fontId="0" fillId="15" borderId="0" xfId="0" applyFill="1"/>
    <xf numFmtId="44" fontId="0" fillId="15" borderId="0" xfId="3" applyFont="1" applyFill="1"/>
    <xf numFmtId="0" fontId="0" fillId="15" borderId="1" xfId="0" applyFill="1" applyBorder="1"/>
    <xf numFmtId="44" fontId="0" fillId="15" borderId="1" xfId="3" applyFont="1" applyFill="1" applyBorder="1"/>
    <xf numFmtId="0" fontId="0" fillId="13" borderId="1" xfId="0" applyFill="1" applyBorder="1"/>
    <xf numFmtId="44" fontId="0" fillId="13" borderId="1" xfId="3" applyFont="1" applyFill="1" applyBorder="1"/>
    <xf numFmtId="44" fontId="0" fillId="14" borderId="0" xfId="3" applyFont="1" applyFill="1"/>
    <xf numFmtId="0" fontId="3" fillId="16" borderId="0" xfId="0" applyFont="1" applyFill="1"/>
    <xf numFmtId="44" fontId="0" fillId="16" borderId="0" xfId="3" applyFont="1" applyFill="1"/>
    <xf numFmtId="0" fontId="0" fillId="16" borderId="0" xfId="0" applyFill="1"/>
    <xf numFmtId="0" fontId="3" fillId="15" borderId="0" xfId="0" applyFont="1" applyFill="1"/>
    <xf numFmtId="0" fontId="0" fillId="17" borderId="0" xfId="0" applyFill="1"/>
    <xf numFmtId="44" fontId="0" fillId="17" borderId="0" xfId="3" applyFont="1" applyFill="1"/>
    <xf numFmtId="0" fontId="0" fillId="17" borderId="1" xfId="0" applyFill="1" applyBorder="1"/>
    <xf numFmtId="44" fontId="0" fillId="17" borderId="1" xfId="3" applyFont="1" applyFill="1" applyBorder="1"/>
    <xf numFmtId="0" fontId="3" fillId="17" borderId="0" xfId="0" applyFont="1" applyFill="1"/>
    <xf numFmtId="0" fontId="0" fillId="18" borderId="0" xfId="0" applyFill="1"/>
    <xf numFmtId="44" fontId="0" fillId="18" borderId="0" xfId="3" applyFont="1" applyFill="1"/>
    <xf numFmtId="0" fontId="0" fillId="18" borderId="1" xfId="0" applyFill="1" applyBorder="1"/>
    <xf numFmtId="44" fontId="0" fillId="18" borderId="1" xfId="3" applyFont="1" applyFill="1" applyBorder="1"/>
    <xf numFmtId="0" fontId="3" fillId="2" borderId="0" xfId="0" applyFont="1" applyFill="1"/>
    <xf numFmtId="0" fontId="3" fillId="19" borderId="0" xfId="0" applyFont="1" applyFill="1"/>
    <xf numFmtId="0" fontId="0" fillId="19" borderId="0" xfId="0" applyFill="1"/>
    <xf numFmtId="44" fontId="0" fillId="19" borderId="0" xfId="3" applyFont="1" applyFill="1"/>
    <xf numFmtId="0" fontId="2" fillId="19" borderId="2" xfId="0" applyFont="1" applyFill="1" applyBorder="1"/>
    <xf numFmtId="44" fontId="2" fillId="19" borderId="2" xfId="3" applyFont="1" applyFill="1" applyBorder="1"/>
    <xf numFmtId="0" fontId="3" fillId="14" borderId="0" xfId="0" applyFont="1" applyFill="1"/>
    <xf numFmtId="0" fontId="2" fillId="14" borderId="2" xfId="0" applyFont="1" applyFill="1" applyBorder="1"/>
    <xf numFmtId="44" fontId="0" fillId="6" borderId="0" xfId="0" applyNumberFormat="1" applyFill="1"/>
    <xf numFmtId="0" fontId="2" fillId="6" borderId="2" xfId="0" applyFont="1" applyFill="1" applyBorder="1"/>
    <xf numFmtId="44" fontId="2" fillId="6" borderId="2" xfId="0" applyNumberFormat="1" applyFont="1" applyFill="1" applyBorder="1"/>
    <xf numFmtId="0" fontId="3" fillId="12" borderId="0" xfId="0" applyFont="1" applyFill="1"/>
    <xf numFmtId="0" fontId="2" fillId="12" borderId="0" xfId="0" applyFont="1" applyFill="1"/>
    <xf numFmtId="0" fontId="2" fillId="12" borderId="1" xfId="0" applyFont="1" applyFill="1" applyBorder="1"/>
    <xf numFmtId="44" fontId="2" fillId="12" borderId="1" xfId="0" applyNumberFormat="1" applyFont="1" applyFill="1" applyBorder="1"/>
    <xf numFmtId="0" fontId="0" fillId="12" borderId="2" xfId="0" applyFill="1" applyBorder="1"/>
    <xf numFmtId="0" fontId="0" fillId="1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ill="1" applyBorder="1"/>
    <xf numFmtId="164" fontId="0" fillId="12" borderId="0" xfId="0" applyNumberFormat="1" applyFill="1"/>
    <xf numFmtId="164" fontId="0" fillId="12" borderId="2" xfId="0" applyNumberFormat="1" applyFill="1" applyBorder="1"/>
    <xf numFmtId="164" fontId="0" fillId="16" borderId="0" xfId="0" applyNumberFormat="1" applyFill="1"/>
    <xf numFmtId="164" fontId="0" fillId="16" borderId="2" xfId="0" applyNumberFormat="1" applyFill="1" applyBorder="1"/>
    <xf numFmtId="164" fontId="0" fillId="0" borderId="2" xfId="0" applyNumberFormat="1" applyBorder="1"/>
    <xf numFmtId="164" fontId="0" fillId="6" borderId="3" xfId="0" applyNumberFormat="1" applyFill="1" applyBorder="1"/>
    <xf numFmtId="164" fontId="0" fillId="6" borderId="4" xfId="0" applyNumberFormat="1" applyFill="1" applyBorder="1"/>
    <xf numFmtId="0" fontId="0" fillId="16" borderId="0" xfId="0" applyFill="1" applyBorder="1"/>
    <xf numFmtId="164" fontId="0" fillId="16" borderId="0" xfId="0" applyNumberFormat="1" applyFill="1" applyBorder="1"/>
    <xf numFmtId="0" fontId="0" fillId="6" borderId="0" xfId="0" applyFill="1" applyAlignment="1">
      <alignment wrapText="1"/>
    </xf>
    <xf numFmtId="0" fontId="0" fillId="12" borderId="0" xfId="0" applyFill="1" applyAlignment="1">
      <alignment wrapText="1"/>
    </xf>
    <xf numFmtId="43" fontId="0" fillId="16" borderId="0" xfId="2" applyFont="1" applyFill="1"/>
    <xf numFmtId="0" fontId="0" fillId="20" borderId="0" xfId="0" applyFill="1"/>
    <xf numFmtId="0" fontId="0" fillId="5" borderId="0" xfId="0" applyFill="1"/>
    <xf numFmtId="0" fontId="3" fillId="6" borderId="0" xfId="0" applyFont="1" applyFill="1" applyAlignment="1">
      <alignment wrapText="1"/>
    </xf>
    <xf numFmtId="0" fontId="3" fillId="12" borderId="0" xfId="0" applyFont="1" applyFill="1" applyAlignment="1">
      <alignment wrapText="1"/>
    </xf>
    <xf numFmtId="0" fontId="3" fillId="0" borderId="5" xfId="0" applyFont="1" applyBorder="1"/>
    <xf numFmtId="164" fontId="0" fillId="0" borderId="5" xfId="0" applyNumberFormat="1" applyBorder="1"/>
    <xf numFmtId="43" fontId="0" fillId="5" borderId="0" xfId="2" applyFont="1" applyFill="1"/>
    <xf numFmtId="164" fontId="0" fillId="0" borderId="0" xfId="0" applyNumberFormat="1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5"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John </c:v>
                </c:pt>
                <c:pt idx="1">
                  <c:v>Emmah</c:v>
                </c:pt>
                <c:pt idx="2">
                  <c:v>Peter</c:v>
                </c:pt>
                <c:pt idx="3">
                  <c:v>James </c:v>
                </c:pt>
                <c:pt idx="4">
                  <c:v>Jane </c:v>
                </c:pt>
                <c:pt idx="5">
                  <c:v>James</c:v>
                </c:pt>
                <c:pt idx="6">
                  <c:v>Mirriam </c:v>
                </c:pt>
                <c:pt idx="7">
                  <c:v>William</c:v>
                </c:pt>
                <c:pt idx="8">
                  <c:v>Peter</c:v>
                </c:pt>
                <c:pt idx="9">
                  <c:v>Priscillah</c:v>
                </c:pt>
                <c:pt idx="10">
                  <c:v>Harrison </c:v>
                </c:pt>
                <c:pt idx="11">
                  <c:v>John </c:v>
                </c:pt>
                <c:pt idx="12">
                  <c:v>Kennedy</c:v>
                </c:pt>
                <c:pt idx="13">
                  <c:v>Emmah </c:v>
                </c:pt>
                <c:pt idx="14">
                  <c:v>Edward </c:v>
                </c:pt>
                <c:pt idx="15">
                  <c:v>Jeremiah</c:v>
                </c:pt>
                <c:pt idx="16">
                  <c:v>Fredrick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0-4C45-9BB8-BA457FB4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93055"/>
        <c:axId val="587193471"/>
      </c:barChart>
      <c:catAx>
        <c:axId val="5871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3471"/>
        <c:crosses val="autoZero"/>
        <c:auto val="1"/>
        <c:lblAlgn val="ctr"/>
        <c:lblOffset val="100"/>
        <c:noMultiLvlLbl val="0"/>
      </c:catAx>
      <c:valAx>
        <c:axId val="5871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 of Owning a pet in a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Pets!$B$16:$C$16</c:f>
              <c:strCache>
                <c:ptCount val="2"/>
                <c:pt idx="0">
                  <c:v> Dog </c:v>
                </c:pt>
                <c:pt idx="1">
                  <c:v> Cat </c:v>
                </c:pt>
              </c:strCache>
            </c:strRef>
          </c:cat>
          <c:val>
            <c:numRef>
              <c:f>Pets!$B$17:$C$17</c:f>
              <c:numCache>
                <c:formatCode>_("$"* #,##0.00_);_("$"* \(#,##0.00\);_("$"* "-"??_);_(@_)</c:formatCode>
                <c:ptCount val="2"/>
                <c:pt idx="0">
                  <c:v>1392</c:v>
                </c:pt>
                <c:pt idx="1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E-4EA3-9698-A7B6B9DD6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846624"/>
        <c:axId val="96847040"/>
      </c:barChart>
      <c:catAx>
        <c:axId val="968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7040"/>
        <c:crosses val="autoZero"/>
        <c:auto val="1"/>
        <c:lblAlgn val="ctr"/>
        <c:lblOffset val="100"/>
        <c:noMultiLvlLbl val="0"/>
      </c:catAx>
      <c:valAx>
        <c:axId val="96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And Husband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Vacation!$B$33:$D$33</c:f>
              <c:strCache>
                <c:ptCount val="3"/>
                <c:pt idx="0">
                  <c:v>Caribean Cruise</c:v>
                </c:pt>
                <c:pt idx="1">
                  <c:v>Orlando Theme Parks</c:v>
                </c:pt>
                <c:pt idx="2">
                  <c:v>Chicago Museum Tours</c:v>
                </c:pt>
              </c:strCache>
            </c:strRef>
          </c:cat>
          <c:val>
            <c:numRef>
              <c:f>Vacation!$B$34:$D$34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1553</c:v>
                </c:pt>
                <c:pt idx="2">
                  <c:v>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E-43DA-B850-DB73D549E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21681296"/>
        <c:axId val="821684208"/>
      </c:barChart>
      <c:catAx>
        <c:axId val="8216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84208"/>
        <c:crosses val="autoZero"/>
        <c:auto val="1"/>
        <c:lblAlgn val="ctr"/>
        <c:lblOffset val="100"/>
        <c:noMultiLvlLbl val="0"/>
      </c:catAx>
      <c:valAx>
        <c:axId val="8216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 Wife and Two Kids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Vacation!$F$33:$H$33</c:f>
              <c:strCache>
                <c:ptCount val="3"/>
                <c:pt idx="0">
                  <c:v>Caribean Cruise</c:v>
                </c:pt>
                <c:pt idx="1">
                  <c:v>Orlando Theme Parks</c:v>
                </c:pt>
                <c:pt idx="2">
                  <c:v>Chicago Museum Tours</c:v>
                </c:pt>
              </c:strCache>
            </c:strRef>
          </c:cat>
          <c:val>
            <c:numRef>
              <c:f>Vacation!$F$34:$H$34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2581</c:v>
                </c:pt>
                <c:pt idx="2">
                  <c:v>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D17-9502-BD247C3DB0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787888"/>
        <c:axId val="811770000"/>
      </c:barChart>
      <c:catAx>
        <c:axId val="8117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70000"/>
        <c:crosses val="autoZero"/>
        <c:auto val="1"/>
        <c:lblAlgn val="ctr"/>
        <c:lblOffset val="100"/>
        <c:noMultiLvlLbl val="0"/>
      </c:catAx>
      <c:valAx>
        <c:axId val="8117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Printer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Printers!$C$22:$E$22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Printers!$C$23:$E$23</c:f>
              <c:numCache>
                <c:formatCode>_("$"* #,##0.00_);_("$"* \(#,##0.00\);_("$"* "-"??_);_(@_)</c:formatCode>
                <c:ptCount val="3"/>
                <c:pt idx="0">
                  <c:v>37529</c:v>
                </c:pt>
                <c:pt idx="1">
                  <c:v>83482.333333333328</c:v>
                </c:pt>
                <c:pt idx="2">
                  <c:v>223521.97297297299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D-4019-A7E2-D8AD6B13A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1772912"/>
        <c:axId val="811789968"/>
      </c:barChart>
      <c:catAx>
        <c:axId val="8117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89968"/>
        <c:crosses val="autoZero"/>
        <c:auto val="1"/>
        <c:lblAlgn val="ctr"/>
        <c:lblOffset val="100"/>
        <c:noMultiLvlLbl val="0"/>
      </c:catAx>
      <c:valAx>
        <c:axId val="811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Tim's Printer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Printers!$G$22:$I$22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Printers!$G$23:$I$23</c:f>
              <c:numCache>
                <c:formatCode>_("$"* #,##0.00_);_("$"* \(#,##0.00\);_("$"* "-"??_);_(@_)</c:formatCode>
                <c:ptCount val="3"/>
                <c:pt idx="0">
                  <c:v>1250029</c:v>
                </c:pt>
                <c:pt idx="1">
                  <c:v>2777926.7777777775</c:v>
                </c:pt>
                <c:pt idx="2">
                  <c:v>7432981.4324324327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A4D-865E-075304B42F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6991984"/>
        <c:axId val="1157004464"/>
      </c:barChart>
      <c:catAx>
        <c:axId val="11569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04464"/>
        <c:crosses val="autoZero"/>
        <c:auto val="1"/>
        <c:lblAlgn val="ctr"/>
        <c:lblOffset val="100"/>
        <c:noMultiLvlLbl val="0"/>
      </c:catAx>
      <c:valAx>
        <c:axId val="11570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'Cell Phone Bill'!$B$18:$D$18</c:f>
              <c:strCache>
                <c:ptCount val="3"/>
                <c:pt idx="0">
                  <c:v> X-Mobile </c:v>
                </c:pt>
                <c:pt idx="1">
                  <c:v> Veritium </c:v>
                </c:pt>
                <c:pt idx="2">
                  <c:v> ABC </c:v>
                </c:pt>
              </c:strCache>
            </c:strRef>
          </c:cat>
          <c:val>
            <c:numRef>
              <c:f>'Cell Phone Bill'!$B$19:$D$19</c:f>
              <c:numCache>
                <c:formatCode>_([$KES]\ * #,##0.00_);_([$KES]\ * \(#,##0.00\);_([$KES]\ * "-"??_);_(@_)</c:formatCode>
                <c:ptCount val="3"/>
                <c:pt idx="0">
                  <c:v>236400</c:v>
                </c:pt>
                <c:pt idx="1">
                  <c:v>1356000</c:v>
                </c:pt>
                <c:pt idx="2">
                  <c:v>156000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0DB-A761-482B50952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9936639"/>
        <c:axId val="1109925823"/>
      </c:barChart>
      <c:catAx>
        <c:axId val="11099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25823"/>
        <c:crosses val="autoZero"/>
        <c:auto val="1"/>
        <c:lblAlgn val="ctr"/>
        <c:lblOffset val="100"/>
        <c:noMultiLvlLbl val="0"/>
      </c:catAx>
      <c:valAx>
        <c:axId val="11099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'Cell Phone Bill'!$F$18:$H$18</c:f>
              <c:strCache>
                <c:ptCount val="3"/>
                <c:pt idx="0">
                  <c:v> X-Mobile </c:v>
                </c:pt>
                <c:pt idx="1">
                  <c:v> Veritium </c:v>
                </c:pt>
                <c:pt idx="2">
                  <c:v> ABC </c:v>
                </c:pt>
              </c:strCache>
            </c:strRef>
          </c:cat>
          <c:val>
            <c:numRef>
              <c:f>'Cell Phone Bill'!$F$19:$H$19</c:f>
              <c:numCache>
                <c:formatCode>_([$KES]\ * #,##0.00_);_([$KES]\ * \(#,##0.00\);_([$KES]\ * "-"??_);_(@_)</c:formatCode>
                <c:ptCount val="3"/>
                <c:pt idx="0">
                  <c:v>140400</c:v>
                </c:pt>
                <c:pt idx="1">
                  <c:v>1284000</c:v>
                </c:pt>
                <c:pt idx="2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843-8E5F-6F1FE39D7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7557055"/>
        <c:axId val="1107561631"/>
      </c:barChart>
      <c:catAx>
        <c:axId val="11075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61631"/>
        <c:crosses val="autoZero"/>
        <c:auto val="1"/>
        <c:lblAlgn val="ctr"/>
        <c:lblOffset val="100"/>
        <c:noMultiLvlLbl val="0"/>
      </c:catAx>
      <c:valAx>
        <c:axId val="11075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KES]\ * #,##0.00_);_([$KES]\ * \(#,##0.00\);_([$KES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Philosopy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John </c:v>
                </c:pt>
                <c:pt idx="1">
                  <c:v>Emmah</c:v>
                </c:pt>
                <c:pt idx="2">
                  <c:v>Peter</c:v>
                </c:pt>
                <c:pt idx="3">
                  <c:v>James </c:v>
                </c:pt>
                <c:pt idx="4">
                  <c:v>Jane </c:v>
                </c:pt>
                <c:pt idx="5">
                  <c:v>James</c:v>
                </c:pt>
                <c:pt idx="6">
                  <c:v>Mirriam </c:v>
                </c:pt>
                <c:pt idx="7">
                  <c:v>William</c:v>
                </c:pt>
                <c:pt idx="8">
                  <c:v>Peter</c:v>
                </c:pt>
                <c:pt idx="9">
                  <c:v>Priscillah</c:v>
                </c:pt>
                <c:pt idx="10">
                  <c:v>Harrison </c:v>
                </c:pt>
                <c:pt idx="11">
                  <c:v>John </c:v>
                </c:pt>
                <c:pt idx="12">
                  <c:v>Kennedy</c:v>
                </c:pt>
                <c:pt idx="13">
                  <c:v>Emmah </c:v>
                </c:pt>
                <c:pt idx="14">
                  <c:v>Edward </c:v>
                </c:pt>
                <c:pt idx="15">
                  <c:v>Jeremiah</c:v>
                </c:pt>
                <c:pt idx="16">
                  <c:v>Fredrick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BF5-9436-5AF299CB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199295"/>
        <c:axId val="587186399"/>
      </c:barChart>
      <c:catAx>
        <c:axId val="5871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6399"/>
        <c:crosses val="autoZero"/>
        <c:auto val="1"/>
        <c:lblAlgn val="ctr"/>
        <c:lblOffset val="100"/>
        <c:noMultiLvlLbl val="0"/>
      </c:catAx>
      <c:valAx>
        <c:axId val="587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John </c:v>
                </c:pt>
                <c:pt idx="1">
                  <c:v>Emmah</c:v>
                </c:pt>
                <c:pt idx="2">
                  <c:v>Peter</c:v>
                </c:pt>
                <c:pt idx="3">
                  <c:v>James </c:v>
                </c:pt>
                <c:pt idx="4">
                  <c:v>Jane </c:v>
                </c:pt>
                <c:pt idx="5">
                  <c:v>James</c:v>
                </c:pt>
                <c:pt idx="6">
                  <c:v>Mirriam </c:v>
                </c:pt>
                <c:pt idx="7">
                  <c:v>William</c:v>
                </c:pt>
                <c:pt idx="8">
                  <c:v>Peter</c:v>
                </c:pt>
                <c:pt idx="9">
                  <c:v>Priscillah</c:v>
                </c:pt>
                <c:pt idx="10">
                  <c:v>Harrison </c:v>
                </c:pt>
                <c:pt idx="11">
                  <c:v>John </c:v>
                </c:pt>
                <c:pt idx="12">
                  <c:v>Kennedy</c:v>
                </c:pt>
                <c:pt idx="13">
                  <c:v>Emmah </c:v>
                </c:pt>
                <c:pt idx="14">
                  <c:v>Edward </c:v>
                </c:pt>
                <c:pt idx="15">
                  <c:v>Jeremiah</c:v>
                </c:pt>
                <c:pt idx="16">
                  <c:v>Fredrick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BE3-ACCA-DB651402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9375"/>
        <c:axId val="585599791"/>
      </c:barChart>
      <c:catAx>
        <c:axId val="5855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9791"/>
        <c:crosses val="autoZero"/>
        <c:auto val="1"/>
        <c:lblAlgn val="ctr"/>
        <c:lblOffset val="100"/>
        <c:noMultiLvlLbl val="0"/>
      </c:catAx>
      <c:valAx>
        <c:axId val="585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9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Analysis.xlsx]Sales report 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 report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BD-406A-B39A-622CA73757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BD-406A-B39A-622CA73757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BD-406A-B39A-622CA73757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BD-406A-B39A-622CA7375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 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9-4613-81C0-56F71CEF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Analysis.xlsx]Car Database 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Database 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Database Pivot Tables'!$A$4:$A$21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'Car Database Pivot Tables'!$B$4:$B$21</c:f>
              <c:numCache>
                <c:formatCode>General</c:formatCode>
                <c:ptCount val="17"/>
                <c:pt idx="0">
                  <c:v>19694.782857142854</c:v>
                </c:pt>
                <c:pt idx="1">
                  <c:v>24294.216936936937</c:v>
                </c:pt>
                <c:pt idx="2">
                  <c:v>26166.802298850576</c:v>
                </c:pt>
                <c:pt idx="3">
                  <c:v>17153.754898550724</c:v>
                </c:pt>
                <c:pt idx="4">
                  <c:v>21493.371291866028</c:v>
                </c:pt>
                <c:pt idx="5">
                  <c:v>21850.16745519713</c:v>
                </c:pt>
                <c:pt idx="6">
                  <c:v>16282.565045682288</c:v>
                </c:pt>
                <c:pt idx="7">
                  <c:v>21789.578926955401</c:v>
                </c:pt>
                <c:pt idx="8">
                  <c:v>21620.152941176471</c:v>
                </c:pt>
                <c:pt idx="9">
                  <c:v>66951.733333333337</c:v>
                </c:pt>
                <c:pt idx="10">
                  <c:v>20975.55417700579</c:v>
                </c:pt>
                <c:pt idx="11">
                  <c:v>22056.34181818182</c:v>
                </c:pt>
                <c:pt idx="12">
                  <c:v>45434.01540932271</c:v>
                </c:pt>
                <c:pt idx="13">
                  <c:v>19879.475959595959</c:v>
                </c:pt>
                <c:pt idx="14">
                  <c:v>41910.365079365081</c:v>
                </c:pt>
                <c:pt idx="15">
                  <c:v>28405.852216748768</c:v>
                </c:pt>
                <c:pt idx="16">
                  <c:v>7736.68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C-419E-911A-B894C712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088576"/>
        <c:axId val="1975088992"/>
      </c:barChart>
      <c:catAx>
        <c:axId val="19750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8992"/>
        <c:crosses val="autoZero"/>
        <c:auto val="1"/>
        <c:lblAlgn val="ctr"/>
        <c:lblOffset val="100"/>
        <c:noMultiLvlLbl val="0"/>
      </c:catAx>
      <c:valAx>
        <c:axId val="19750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DataBase'!$H$1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DataBase'!$G$2:$G$53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DataBase'!$H$2:$H$53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9-4705-B16C-4CE18179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98944"/>
        <c:axId val="752901024"/>
      </c:scatterChart>
      <c:valAx>
        <c:axId val="7528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01024"/>
        <c:crosses val="autoZero"/>
        <c:crossBetween val="midCat"/>
      </c:valAx>
      <c:valAx>
        <c:axId val="7529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for $20,000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'Intrest Payment Plan'!$C$2:$C$5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'Intrest Payment Plan'!$G$2:$G$5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6-49E7-8E44-56C2CD0A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813024"/>
        <c:axId val="1044813856"/>
      </c:barChart>
      <c:catAx>
        <c:axId val="104481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3856"/>
        <c:crosses val="autoZero"/>
        <c:auto val="1"/>
        <c:lblAlgn val="ctr"/>
        <c:lblOffset val="100"/>
        <c:noMultiLvlLbl val="0"/>
      </c:catAx>
      <c:valAx>
        <c:axId val="1044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'School Shopping'!$G$18:$I$18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Shopping'!$G$19:$I$19</c:f>
              <c:numCache>
                <c:formatCode>General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30B-B0E6-D6636C2CC7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53341888"/>
        <c:axId val="1053346048"/>
      </c:barChart>
      <c:catAx>
        <c:axId val="10533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46048"/>
        <c:crosses val="autoZero"/>
        <c:auto val="1"/>
        <c:lblAlgn val="ctr"/>
        <c:lblOffset val="100"/>
        <c:noMultiLvlLbl val="0"/>
      </c:catAx>
      <c:valAx>
        <c:axId val="10533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Tims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'School Shopping'!$L$18:$N$18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Shopping'!$L$19:$N$19</c:f>
              <c:numCache>
                <c:formatCode>General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F-4C89-8E5E-01FC67011B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852672"/>
        <c:axId val="1144853088"/>
      </c:barChart>
      <c:catAx>
        <c:axId val="11448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3088"/>
        <c:crosses val="autoZero"/>
        <c:auto val="1"/>
        <c:lblAlgn val="ctr"/>
        <c:lblOffset val="100"/>
        <c:noMultiLvlLbl val="0"/>
      </c:catAx>
      <c:valAx>
        <c:axId val="11448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5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1512570</xdr:rowOff>
    </xdr:from>
    <xdr:to>
      <xdr:col>21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B88DA-3AC7-4E88-91C0-FDAF42153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3810</xdr:rowOff>
    </xdr:from>
    <xdr:to>
      <xdr:col>21</xdr:col>
      <xdr:colOff>304800</xdr:colOff>
      <xdr:row>32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97056-57AC-4C13-9B16-156146D2B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3810</xdr:rowOff>
    </xdr:from>
    <xdr:to>
      <xdr:col>21</xdr:col>
      <xdr:colOff>304800</xdr:colOff>
      <xdr:row>48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91A9E-2C0B-471C-8416-2ED3BF70F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186690</xdr:rowOff>
    </xdr:from>
    <xdr:to>
      <xdr:col>3</xdr:col>
      <xdr:colOff>990600</xdr:colOff>
      <xdr:row>34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87275-2E15-48F9-9D37-E26751AEF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186690</xdr:rowOff>
    </xdr:from>
    <xdr:to>
      <xdr:col>10</xdr:col>
      <xdr:colOff>259080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30938-590C-4F81-B95E-088C8E5B6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171450</xdr:rowOff>
    </xdr:from>
    <xdr:to>
      <xdr:col>8</xdr:col>
      <xdr:colOff>533400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E99B6-4154-493E-B362-FE70691E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11430</xdr:rowOff>
    </xdr:from>
    <xdr:to>
      <xdr:col>11</xdr:col>
      <xdr:colOff>525780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3E752-80D3-4971-B64C-7C135A15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54</xdr:row>
      <xdr:rowOff>171450</xdr:rowOff>
    </xdr:from>
    <xdr:to>
      <xdr:col>16</xdr:col>
      <xdr:colOff>114300</xdr:colOff>
      <xdr:row>74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27811-BCB3-4099-9151-FEB88CE9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5</xdr:row>
      <xdr:rowOff>140970</xdr:rowOff>
    </xdr:from>
    <xdr:to>
      <xdr:col>10</xdr:col>
      <xdr:colOff>594360</xdr:colOff>
      <xdr:row>20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F0544-1E6B-4367-82FC-4B76ABD1D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179070</xdr:rowOff>
    </xdr:from>
    <xdr:to>
      <xdr:col>6</xdr:col>
      <xdr:colOff>99060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F97BF-A6AC-4FC1-A7A3-630BDDDA6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20</xdr:row>
      <xdr:rowOff>11430</xdr:rowOff>
    </xdr:from>
    <xdr:to>
      <xdr:col>14</xdr:col>
      <xdr:colOff>15240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DB472-B68D-4DB8-8086-CFE2C7DD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140970</xdr:rowOff>
    </xdr:from>
    <xdr:to>
      <xdr:col>10</xdr:col>
      <xdr:colOff>495300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44AD8-CAC9-4373-A464-7A226B46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17</xdr:row>
      <xdr:rowOff>179070</xdr:rowOff>
    </xdr:from>
    <xdr:to>
      <xdr:col>16</xdr:col>
      <xdr:colOff>297180</xdr:colOff>
      <xdr:row>32</xdr:row>
      <xdr:rowOff>499110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68EF3-F09E-40A1-B8AE-C2CFDBC2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537210</xdr:rowOff>
    </xdr:from>
    <xdr:to>
      <xdr:col>16</xdr:col>
      <xdr:colOff>304800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07B65-F9D4-483C-AC5D-ECA99B511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34290</xdr:rowOff>
    </xdr:from>
    <xdr:to>
      <xdr:col>17</xdr:col>
      <xdr:colOff>304800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01F0D-F2DC-4478-8FD8-B6ED8975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16</xdr:row>
      <xdr:rowOff>171450</xdr:rowOff>
    </xdr:from>
    <xdr:to>
      <xdr:col>17</xdr:col>
      <xdr:colOff>320040</xdr:colOff>
      <xdr:row>31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39E5A-DF3D-4008-BFF6-AC747A363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Karanja" refreshedDate="45101.537435185186" createdVersion="7" refreshedVersion="7" minRefreshableVersion="3" recordCount="171" xr:uid="{72B27EE8-4FB4-4187-995B-7E1CA7CE2A00}">
  <cacheSource type="worksheet">
    <worksheetSource ref="A1:K172" sheet="Sales Repor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for items less than $50 and 20%  for items above $50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Karanja" refreshedDate="45101.576900115739" createdVersion="7" refreshedVersion="7" minRefreshableVersion="3" recordCount="52" xr:uid="{39380B94-D553-4A79-AEC3-1897B2FCC9A4}">
  <cacheSource type="worksheet">
    <worksheetSource ref="A1:N53" sheet="Car DataBase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Civic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Civic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Civic"/>
    <s v="09"/>
    <n v="5"/>
    <n v="35137"/>
    <n v="6388.545454545455"/>
    <s v="Black"/>
    <x v="5"/>
    <n v="75000"/>
    <s v="Y"/>
    <s v="FD09FCSBLA008"/>
  </r>
  <r>
    <s v="FD13FCS009"/>
    <s v="FD"/>
    <s v="Ford"/>
    <s v="FCS"/>
    <s v="Civic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Civic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Civic"/>
    <s v="12"/>
    <n v="2"/>
    <n v="19341.7"/>
    <n v="7736.68"/>
    <s v="White"/>
    <x v="7"/>
    <n v="75000"/>
    <s v="Y"/>
    <s v="FD12FCSWHI011"/>
  </r>
  <r>
    <s v="FD13FCS012"/>
    <s v="FD"/>
    <s v="Ford"/>
    <s v="FCS"/>
    <s v="Civic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Civic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ivic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ivic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ivic"/>
    <s v="14"/>
    <n v="0"/>
    <n v="17556.3"/>
    <n v="35112.6"/>
    <s v="Blue"/>
    <x v="6"/>
    <n v="100000"/>
    <s v="Y"/>
    <s v="TY14CORBLU027"/>
  </r>
  <r>
    <s v="TY12COR028"/>
    <s v="TY"/>
    <s v="Toyota"/>
    <s v="COR"/>
    <s v="Civic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Civic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Civic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Civic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Civic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E32A5-A27B-450A-9007-E4FC49B691B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8" firstHeaderRow="1" firstDataRow="1" firstDataCol="1"/>
  <pivotFields count="11">
    <pivotField showAll="0"/>
    <pivotField numFmtId="166" showAll="0"/>
    <pivotField showAll="0"/>
    <pivotField showAll="0"/>
    <pivotField numFmtId="44" showAll="0"/>
    <pivotField dataField="1" numFmtId="44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FE020-09B3-46EE-A1E8-F07643B53A27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2E0-CBB1-40AE-9560-28047DE37299}">
  <sheetPr>
    <pageSetUpPr fitToPage="1"/>
  </sheetPr>
  <dimension ref="A1:AD26"/>
  <sheetViews>
    <sheetView topLeftCell="A4" workbookViewId="0">
      <selection activeCell="K16" sqref="K16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6.21875" bestFit="1" customWidth="1"/>
    <col min="4" max="4" width="12.33203125" bestFit="1" customWidth="1"/>
    <col min="5" max="8" width="6.33203125" bestFit="1" customWidth="1"/>
    <col min="9" max="9" width="14.21875" bestFit="1" customWidth="1"/>
    <col min="10" max="13" width="6.33203125" bestFit="1" customWidth="1"/>
    <col min="14" max="16" width="14.5546875" bestFit="1" customWidth="1"/>
    <col min="17" max="17" width="13.5546875" bestFit="1" customWidth="1"/>
    <col min="18" max="18" width="14.5546875" bestFit="1" customWidth="1"/>
    <col min="19" max="19" width="14.109375" bestFit="1" customWidth="1"/>
    <col min="20" max="20" width="13.5546875" bestFit="1" customWidth="1"/>
    <col min="21" max="21" width="12.44140625" bestFit="1" customWidth="1"/>
    <col min="22" max="22" width="11" bestFit="1" customWidth="1"/>
    <col min="23" max="23" width="12.44140625" bestFit="1" customWidth="1"/>
    <col min="24" max="26" width="14.5546875" bestFit="1" customWidth="1"/>
    <col min="27" max="27" width="13.5546875" bestFit="1" customWidth="1"/>
    <col min="28" max="28" width="14.5546875" bestFit="1" customWidth="1"/>
    <col min="30" max="30" width="14.5546875" bestFit="1" customWidth="1"/>
  </cols>
  <sheetData>
    <row r="1" spans="1:30" x14ac:dyDescent="0.3">
      <c r="A1" t="s">
        <v>0</v>
      </c>
      <c r="C1" t="s">
        <v>37</v>
      </c>
    </row>
    <row r="2" spans="1:30" x14ac:dyDescent="0.3">
      <c r="D2" t="s">
        <v>32</v>
      </c>
      <c r="I2" t="s">
        <v>40</v>
      </c>
      <c r="N2" t="s">
        <v>4</v>
      </c>
      <c r="S2" t="s">
        <v>38</v>
      </c>
      <c r="X2" t="s">
        <v>39</v>
      </c>
    </row>
    <row r="3" spans="1:30" x14ac:dyDescent="0.3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0">
        <v>44927</v>
      </c>
      <c r="T3" s="10">
        <f>S3+7</f>
        <v>44934</v>
      </c>
      <c r="U3" s="10">
        <f t="shared" ref="U3:W3" si="3">T3+7</f>
        <v>44941</v>
      </c>
      <c r="V3" s="10">
        <f t="shared" si="3"/>
        <v>44948</v>
      </c>
      <c r="W3" s="10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  <c r="AD3" t="s">
        <v>41</v>
      </c>
    </row>
    <row r="4" spans="1:30" x14ac:dyDescent="0.3">
      <c r="A4" t="s">
        <v>5</v>
      </c>
      <c r="B4" t="s">
        <v>6</v>
      </c>
      <c r="C4" s="1">
        <v>159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$C4*D4</f>
        <v>6519</v>
      </c>
      <c r="O4" s="9">
        <f>$C4*E4</f>
        <v>6678</v>
      </c>
      <c r="P4" s="9">
        <f>$C4*F4</f>
        <v>6201</v>
      </c>
      <c r="Q4" s="9">
        <f t="shared" ref="Q4:R19" si="5">$C4*G4</f>
        <v>4770</v>
      </c>
      <c r="R4" s="9">
        <f t="shared" si="5"/>
        <v>7314</v>
      </c>
      <c r="S4" s="11">
        <f>0.5*$C4*I4</f>
        <v>79.5</v>
      </c>
      <c r="T4" s="11">
        <f>0.5*$C4*J4</f>
        <v>159</v>
      </c>
      <c r="U4" s="11">
        <f>0.5*$C4*K4</f>
        <v>0</v>
      </c>
      <c r="V4" s="11">
        <f t="shared" ref="V4:V20" si="6">0.5*$C4*L4</f>
        <v>0</v>
      </c>
      <c r="W4" s="11">
        <f t="shared" ref="W4:W20" si="7">0.5*$C4*M4</f>
        <v>477</v>
      </c>
      <c r="X4" s="13">
        <f>S4+N4</f>
        <v>6598.5</v>
      </c>
      <c r="Y4" s="13">
        <f t="shared" ref="Y4:Y20" si="8">T4+O4</f>
        <v>6837</v>
      </c>
      <c r="Z4" s="13">
        <f t="shared" ref="Z4:Z20" si="9">U4+P4</f>
        <v>6201</v>
      </c>
      <c r="AA4" s="13">
        <f t="shared" ref="AA4:AA20" si="10">V4+Q4</f>
        <v>4770</v>
      </c>
      <c r="AB4" s="13">
        <f t="shared" ref="AB4:AB20" si="11">W4+R4</f>
        <v>7791</v>
      </c>
      <c r="AD4" s="1">
        <f>SUM(X4:AB4)</f>
        <v>32197.5</v>
      </c>
    </row>
    <row r="5" spans="1:30" x14ac:dyDescent="0.3">
      <c r="A5" t="s">
        <v>7</v>
      </c>
      <c r="B5" t="s">
        <v>8</v>
      </c>
      <c r="C5" s="1">
        <v>100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ref="I5:I20" si="12">IF(D5&gt;40,D5-40,0)</f>
        <v>2</v>
      </c>
      <c r="J5" s="7">
        <f t="shared" ref="J5:M20" si="13">IF(E5&gt;40,E5-40,0)</f>
        <v>1</v>
      </c>
      <c r="K5" s="7">
        <f t="shared" si="13"/>
        <v>0</v>
      </c>
      <c r="L5" s="7">
        <f t="shared" si="13"/>
        <v>0</v>
      </c>
      <c r="M5" s="7">
        <f t="shared" si="13"/>
        <v>4</v>
      </c>
      <c r="N5" s="9">
        <f t="shared" ref="N5:P20" si="14">$C5*D5</f>
        <v>4200</v>
      </c>
      <c r="O5" s="9">
        <f t="shared" si="14"/>
        <v>4100</v>
      </c>
      <c r="P5" s="9">
        <f t="shared" si="14"/>
        <v>4000</v>
      </c>
      <c r="Q5" s="9">
        <f t="shared" si="5"/>
        <v>3800</v>
      </c>
      <c r="R5" s="9">
        <f t="shared" si="5"/>
        <v>4400</v>
      </c>
      <c r="S5" s="11">
        <f t="shared" ref="S5:S20" si="15">0.5*$C5*I5</f>
        <v>100</v>
      </c>
      <c r="T5" s="11">
        <f t="shared" ref="T5:T20" si="16">0.5*$C5*J5</f>
        <v>50</v>
      </c>
      <c r="U5" s="11">
        <f t="shared" ref="U5:U20" si="17">0.5*$C5*K5</f>
        <v>0</v>
      </c>
      <c r="V5" s="11">
        <f t="shared" si="6"/>
        <v>0</v>
      </c>
      <c r="W5" s="11">
        <f t="shared" si="7"/>
        <v>200</v>
      </c>
      <c r="X5" s="13">
        <f t="shared" ref="X5:X20" si="18">S5+N5</f>
        <v>4300</v>
      </c>
      <c r="Y5" s="13">
        <f t="shared" si="8"/>
        <v>4150</v>
      </c>
      <c r="Z5" s="13">
        <f t="shared" si="9"/>
        <v>4000</v>
      </c>
      <c r="AA5" s="13">
        <f t="shared" si="10"/>
        <v>3800</v>
      </c>
      <c r="AB5" s="13">
        <f t="shared" si="11"/>
        <v>4600</v>
      </c>
      <c r="AD5" s="1">
        <f t="shared" ref="AD5:AD18" si="19">SUM(X5:AB5)</f>
        <v>20850</v>
      </c>
    </row>
    <row r="6" spans="1:30" x14ac:dyDescent="0.3">
      <c r="A6" t="s">
        <v>9</v>
      </c>
      <c r="B6" t="s">
        <v>10</v>
      </c>
      <c r="C6" s="1">
        <v>221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12"/>
        <v>9</v>
      </c>
      <c r="J6" s="7">
        <f t="shared" si="13"/>
        <v>0</v>
      </c>
      <c r="K6" s="7">
        <f t="shared" si="13"/>
        <v>0</v>
      </c>
      <c r="L6" s="7">
        <f t="shared" si="13"/>
        <v>0</v>
      </c>
      <c r="M6" s="7">
        <f t="shared" si="13"/>
        <v>0</v>
      </c>
      <c r="N6" s="9">
        <f t="shared" si="14"/>
        <v>10829</v>
      </c>
      <c r="O6" s="9">
        <f t="shared" si="14"/>
        <v>8840</v>
      </c>
      <c r="P6" s="9">
        <f t="shared" si="14"/>
        <v>7293</v>
      </c>
      <c r="Q6" s="9">
        <f t="shared" si="5"/>
        <v>4420</v>
      </c>
      <c r="R6" s="9">
        <f t="shared" si="5"/>
        <v>3978</v>
      </c>
      <c r="S6" s="11">
        <f t="shared" si="15"/>
        <v>994.5</v>
      </c>
      <c r="T6" s="11">
        <f t="shared" si="16"/>
        <v>0</v>
      </c>
      <c r="U6" s="11">
        <f t="shared" si="17"/>
        <v>0</v>
      </c>
      <c r="V6" s="11">
        <f t="shared" si="6"/>
        <v>0</v>
      </c>
      <c r="W6" s="11">
        <f t="shared" si="7"/>
        <v>0</v>
      </c>
      <c r="X6" s="13">
        <f t="shared" si="18"/>
        <v>11823.5</v>
      </c>
      <c r="Y6" s="13">
        <f t="shared" si="8"/>
        <v>8840</v>
      </c>
      <c r="Z6" s="13">
        <f t="shared" si="9"/>
        <v>7293</v>
      </c>
      <c r="AA6" s="13">
        <f t="shared" si="10"/>
        <v>4420</v>
      </c>
      <c r="AB6" s="13">
        <f t="shared" si="11"/>
        <v>3978</v>
      </c>
      <c r="AD6" s="1">
        <f t="shared" si="19"/>
        <v>36354.5</v>
      </c>
    </row>
    <row r="7" spans="1:30" x14ac:dyDescent="0.3">
      <c r="A7" t="s">
        <v>11</v>
      </c>
      <c r="B7" t="s">
        <v>12</v>
      </c>
      <c r="C7" s="1">
        <v>191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12"/>
        <v>1</v>
      </c>
      <c r="J7" s="7">
        <f t="shared" si="13"/>
        <v>10</v>
      </c>
      <c r="K7" s="7">
        <f t="shared" si="13"/>
        <v>7</v>
      </c>
      <c r="L7" s="7">
        <f t="shared" si="13"/>
        <v>0</v>
      </c>
      <c r="M7" s="7">
        <f t="shared" si="13"/>
        <v>0</v>
      </c>
      <c r="N7" s="9">
        <f t="shared" si="14"/>
        <v>7831</v>
      </c>
      <c r="O7" s="9">
        <f t="shared" si="14"/>
        <v>9550</v>
      </c>
      <c r="P7" s="9">
        <f t="shared" si="14"/>
        <v>8977</v>
      </c>
      <c r="Q7" s="9">
        <f t="shared" si="5"/>
        <v>5730</v>
      </c>
      <c r="R7" s="9">
        <f t="shared" si="5"/>
        <v>7449</v>
      </c>
      <c r="S7" s="11">
        <f t="shared" si="15"/>
        <v>95.5</v>
      </c>
      <c r="T7" s="11">
        <f t="shared" si="16"/>
        <v>955</v>
      </c>
      <c r="U7" s="11">
        <f t="shared" si="17"/>
        <v>668.5</v>
      </c>
      <c r="V7" s="11">
        <f t="shared" si="6"/>
        <v>0</v>
      </c>
      <c r="W7" s="11">
        <f t="shared" si="7"/>
        <v>0</v>
      </c>
      <c r="X7" s="13">
        <f t="shared" si="18"/>
        <v>7926.5</v>
      </c>
      <c r="Y7" s="13">
        <f t="shared" si="8"/>
        <v>10505</v>
      </c>
      <c r="Z7" s="13">
        <f t="shared" si="9"/>
        <v>9645.5</v>
      </c>
      <c r="AA7" s="13">
        <f t="shared" si="10"/>
        <v>5730</v>
      </c>
      <c r="AB7" s="13">
        <f t="shared" si="11"/>
        <v>7449</v>
      </c>
      <c r="AD7" s="1">
        <f t="shared" si="19"/>
        <v>41256</v>
      </c>
    </row>
    <row r="8" spans="1:30" x14ac:dyDescent="0.3">
      <c r="A8" t="s">
        <v>13</v>
      </c>
      <c r="B8" t="s">
        <v>14</v>
      </c>
      <c r="C8" s="1">
        <v>69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12"/>
        <v>0</v>
      </c>
      <c r="J8" s="7">
        <f t="shared" si="13"/>
        <v>12</v>
      </c>
      <c r="K8" s="7">
        <f t="shared" si="13"/>
        <v>2</v>
      </c>
      <c r="L8" s="7">
        <f t="shared" si="13"/>
        <v>0</v>
      </c>
      <c r="M8" s="7">
        <f t="shared" si="13"/>
        <v>0</v>
      </c>
      <c r="N8" s="9">
        <f t="shared" si="14"/>
        <v>2691</v>
      </c>
      <c r="O8" s="9">
        <f t="shared" si="14"/>
        <v>3588</v>
      </c>
      <c r="P8" s="9">
        <f t="shared" si="14"/>
        <v>2898</v>
      </c>
      <c r="Q8" s="9">
        <f t="shared" si="5"/>
        <v>2760</v>
      </c>
      <c r="R8" s="9">
        <f t="shared" si="5"/>
        <v>2760</v>
      </c>
      <c r="S8" s="11">
        <f t="shared" si="15"/>
        <v>0</v>
      </c>
      <c r="T8" s="11">
        <f t="shared" si="16"/>
        <v>414</v>
      </c>
      <c r="U8" s="11">
        <f t="shared" si="17"/>
        <v>69</v>
      </c>
      <c r="V8" s="11">
        <f t="shared" si="6"/>
        <v>0</v>
      </c>
      <c r="W8" s="11">
        <f t="shared" si="7"/>
        <v>0</v>
      </c>
      <c r="X8" s="13">
        <f t="shared" si="18"/>
        <v>2691</v>
      </c>
      <c r="Y8" s="13">
        <f t="shared" si="8"/>
        <v>4002</v>
      </c>
      <c r="Z8" s="13">
        <f>U8+P8</f>
        <v>2967</v>
      </c>
      <c r="AA8" s="13">
        <f t="shared" si="10"/>
        <v>2760</v>
      </c>
      <c r="AB8" s="13">
        <f t="shared" si="11"/>
        <v>2760</v>
      </c>
      <c r="AD8" s="1">
        <f t="shared" si="19"/>
        <v>15180</v>
      </c>
    </row>
    <row r="9" spans="1:30" x14ac:dyDescent="0.3">
      <c r="A9" t="s">
        <v>15</v>
      </c>
      <c r="B9" t="s">
        <v>16</v>
      </c>
      <c r="C9" s="1">
        <v>142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12"/>
        <v>4</v>
      </c>
      <c r="J9" s="7">
        <f t="shared" si="13"/>
        <v>11</v>
      </c>
      <c r="K9" s="7">
        <f t="shared" si="13"/>
        <v>2</v>
      </c>
      <c r="L9" s="7">
        <f t="shared" si="13"/>
        <v>0</v>
      </c>
      <c r="M9" s="7">
        <f t="shared" si="13"/>
        <v>0</v>
      </c>
      <c r="N9" s="9">
        <f t="shared" si="14"/>
        <v>6248</v>
      </c>
      <c r="O9" s="9">
        <f t="shared" si="14"/>
        <v>7242</v>
      </c>
      <c r="P9" s="9">
        <f t="shared" si="14"/>
        <v>5964</v>
      </c>
      <c r="Q9" s="9">
        <f t="shared" si="5"/>
        <v>5680</v>
      </c>
      <c r="R9" s="9">
        <f t="shared" si="5"/>
        <v>2840</v>
      </c>
      <c r="S9" s="11">
        <f t="shared" si="15"/>
        <v>284</v>
      </c>
      <c r="T9" s="11">
        <f t="shared" si="16"/>
        <v>781</v>
      </c>
      <c r="U9" s="11">
        <f t="shared" si="17"/>
        <v>142</v>
      </c>
      <c r="V9" s="11">
        <f t="shared" si="6"/>
        <v>0</v>
      </c>
      <c r="W9" s="11">
        <f t="shared" si="7"/>
        <v>0</v>
      </c>
      <c r="X9" s="13">
        <f t="shared" si="18"/>
        <v>6532</v>
      </c>
      <c r="Y9" s="13">
        <f t="shared" si="8"/>
        <v>8023</v>
      </c>
      <c r="Z9" s="13">
        <f t="shared" si="9"/>
        <v>6106</v>
      </c>
      <c r="AA9" s="13">
        <f t="shared" si="10"/>
        <v>5680</v>
      </c>
      <c r="AB9" s="13">
        <f t="shared" si="11"/>
        <v>2840</v>
      </c>
      <c r="AD9" s="1">
        <f t="shared" si="19"/>
        <v>29181</v>
      </c>
    </row>
    <row r="10" spans="1:30" x14ac:dyDescent="0.3">
      <c r="A10" t="s">
        <v>17</v>
      </c>
      <c r="B10" t="s">
        <v>8</v>
      </c>
      <c r="C10" s="1">
        <v>180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12"/>
        <v>15</v>
      </c>
      <c r="J10" s="7">
        <f t="shared" si="13"/>
        <v>20</v>
      </c>
      <c r="K10" s="7">
        <f t="shared" si="13"/>
        <v>5</v>
      </c>
      <c r="L10" s="7">
        <f t="shared" si="13"/>
        <v>0</v>
      </c>
      <c r="M10" s="7">
        <f t="shared" si="13"/>
        <v>9</v>
      </c>
      <c r="N10" s="9">
        <f t="shared" si="14"/>
        <v>9900</v>
      </c>
      <c r="O10" s="9">
        <f t="shared" si="14"/>
        <v>10800</v>
      </c>
      <c r="P10" s="9">
        <f t="shared" si="14"/>
        <v>8100</v>
      </c>
      <c r="Q10" s="9">
        <f t="shared" si="5"/>
        <v>7200</v>
      </c>
      <c r="R10" s="9">
        <f t="shared" si="5"/>
        <v>8820</v>
      </c>
      <c r="S10" s="11">
        <f t="shared" si="15"/>
        <v>1350</v>
      </c>
      <c r="T10" s="11">
        <f t="shared" si="16"/>
        <v>1800</v>
      </c>
      <c r="U10" s="11">
        <f t="shared" si="17"/>
        <v>450</v>
      </c>
      <c r="V10" s="11">
        <f t="shared" si="6"/>
        <v>0</v>
      </c>
      <c r="W10" s="11">
        <f t="shared" si="7"/>
        <v>810</v>
      </c>
      <c r="X10" s="13">
        <f t="shared" si="18"/>
        <v>11250</v>
      </c>
      <c r="Y10" s="13">
        <f t="shared" si="8"/>
        <v>12600</v>
      </c>
      <c r="Z10" s="13">
        <f t="shared" si="9"/>
        <v>8550</v>
      </c>
      <c r="AA10" s="13">
        <f t="shared" si="10"/>
        <v>7200</v>
      </c>
      <c r="AB10" s="13">
        <f t="shared" si="11"/>
        <v>9630</v>
      </c>
      <c r="AD10" s="1">
        <f t="shared" si="19"/>
        <v>49230</v>
      </c>
    </row>
    <row r="11" spans="1:30" x14ac:dyDescent="0.3">
      <c r="A11" t="s">
        <v>18</v>
      </c>
      <c r="B11" t="s">
        <v>19</v>
      </c>
      <c r="C11" s="1">
        <v>175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12"/>
        <v>0</v>
      </c>
      <c r="J11" s="7">
        <f t="shared" si="13"/>
        <v>0</v>
      </c>
      <c r="K11" s="7">
        <f t="shared" si="13"/>
        <v>14</v>
      </c>
      <c r="L11" s="7">
        <f t="shared" si="13"/>
        <v>0</v>
      </c>
      <c r="M11" s="7">
        <f t="shared" si="13"/>
        <v>0</v>
      </c>
      <c r="N11" s="9">
        <f t="shared" si="14"/>
        <v>5775</v>
      </c>
      <c r="O11" s="9">
        <f t="shared" si="14"/>
        <v>3850</v>
      </c>
      <c r="P11" s="9">
        <f t="shared" si="14"/>
        <v>9450</v>
      </c>
      <c r="Q11" s="9">
        <f t="shared" si="5"/>
        <v>7000</v>
      </c>
      <c r="R11" s="9">
        <f t="shared" si="5"/>
        <v>3500</v>
      </c>
      <c r="S11" s="11">
        <f t="shared" si="15"/>
        <v>0</v>
      </c>
      <c r="T11" s="11">
        <f t="shared" si="16"/>
        <v>0</v>
      </c>
      <c r="U11" s="11">
        <f t="shared" si="17"/>
        <v>1225</v>
      </c>
      <c r="V11" s="11">
        <f t="shared" si="6"/>
        <v>0</v>
      </c>
      <c r="W11" s="11">
        <f t="shared" si="7"/>
        <v>0</v>
      </c>
      <c r="X11" s="13">
        <f t="shared" si="18"/>
        <v>5775</v>
      </c>
      <c r="Y11" s="13">
        <f t="shared" si="8"/>
        <v>3850</v>
      </c>
      <c r="Z11" s="13">
        <f t="shared" si="9"/>
        <v>10675</v>
      </c>
      <c r="AA11" s="13">
        <f t="shared" si="10"/>
        <v>7000</v>
      </c>
      <c r="AB11" s="13">
        <f t="shared" si="11"/>
        <v>3500</v>
      </c>
      <c r="AD11" s="1">
        <f t="shared" si="19"/>
        <v>30800</v>
      </c>
    </row>
    <row r="12" spans="1:30" x14ac:dyDescent="0.3">
      <c r="A12" t="s">
        <v>9</v>
      </c>
      <c r="B12" t="s">
        <v>20</v>
      </c>
      <c r="C12" s="1">
        <v>147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12"/>
        <v>0</v>
      </c>
      <c r="J12" s="7">
        <f t="shared" si="13"/>
        <v>0</v>
      </c>
      <c r="K12" s="7">
        <f t="shared" si="13"/>
        <v>2</v>
      </c>
      <c r="L12" s="7">
        <f t="shared" si="13"/>
        <v>0</v>
      </c>
      <c r="M12" s="7">
        <f t="shared" si="13"/>
        <v>0</v>
      </c>
      <c r="N12" s="9">
        <f t="shared" si="14"/>
        <v>4263</v>
      </c>
      <c r="O12" s="9">
        <f t="shared" si="14"/>
        <v>5880</v>
      </c>
      <c r="P12" s="9">
        <f t="shared" si="14"/>
        <v>6174</v>
      </c>
      <c r="Q12" s="9">
        <f t="shared" si="5"/>
        <v>5880</v>
      </c>
      <c r="R12" s="9">
        <f t="shared" si="5"/>
        <v>5880</v>
      </c>
      <c r="S12" s="11">
        <f t="shared" si="15"/>
        <v>0</v>
      </c>
      <c r="T12" s="11">
        <f t="shared" si="16"/>
        <v>0</v>
      </c>
      <c r="U12" s="11">
        <f t="shared" si="17"/>
        <v>147</v>
      </c>
      <c r="V12" s="11">
        <f t="shared" si="6"/>
        <v>0</v>
      </c>
      <c r="W12" s="11">
        <f t="shared" si="7"/>
        <v>0</v>
      </c>
      <c r="X12" s="13">
        <f t="shared" si="18"/>
        <v>4263</v>
      </c>
      <c r="Y12" s="13">
        <f t="shared" si="8"/>
        <v>5880</v>
      </c>
      <c r="Z12" s="13">
        <f t="shared" si="9"/>
        <v>6321</v>
      </c>
      <c r="AA12" s="13">
        <f t="shared" si="10"/>
        <v>5880</v>
      </c>
      <c r="AB12" s="13">
        <f t="shared" si="11"/>
        <v>5880</v>
      </c>
      <c r="AD12" s="1">
        <f t="shared" si="19"/>
        <v>28224</v>
      </c>
    </row>
    <row r="13" spans="1:30" x14ac:dyDescent="0.3">
      <c r="A13" t="s">
        <v>21</v>
      </c>
      <c r="B13" t="s">
        <v>22</v>
      </c>
      <c r="C13" s="1">
        <v>139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12"/>
        <v>0</v>
      </c>
      <c r="J13" s="7">
        <f t="shared" si="13"/>
        <v>0</v>
      </c>
      <c r="K13" s="7">
        <f t="shared" si="13"/>
        <v>2</v>
      </c>
      <c r="L13" s="7">
        <f t="shared" si="13"/>
        <v>0</v>
      </c>
      <c r="M13" s="7">
        <f t="shared" si="13"/>
        <v>0</v>
      </c>
      <c r="N13" s="9">
        <f t="shared" si="14"/>
        <v>5560</v>
      </c>
      <c r="O13" s="9">
        <f t="shared" si="14"/>
        <v>5560</v>
      </c>
      <c r="P13" s="9">
        <f t="shared" si="14"/>
        <v>5838</v>
      </c>
      <c r="Q13" s="9">
        <f t="shared" si="5"/>
        <v>5560</v>
      </c>
      <c r="R13" s="9">
        <f t="shared" si="5"/>
        <v>5560</v>
      </c>
      <c r="S13" s="11">
        <f t="shared" si="15"/>
        <v>0</v>
      </c>
      <c r="T13" s="11">
        <f t="shared" si="16"/>
        <v>0</v>
      </c>
      <c r="U13" s="11">
        <f t="shared" si="17"/>
        <v>139</v>
      </c>
      <c r="V13" s="11">
        <f t="shared" si="6"/>
        <v>0</v>
      </c>
      <c r="W13" s="11">
        <f t="shared" si="7"/>
        <v>0</v>
      </c>
      <c r="X13" s="13">
        <f t="shared" si="18"/>
        <v>5560</v>
      </c>
      <c r="Y13" s="13">
        <f t="shared" si="8"/>
        <v>5560</v>
      </c>
      <c r="Z13" s="13">
        <f t="shared" si="9"/>
        <v>5977</v>
      </c>
      <c r="AA13" s="13">
        <f t="shared" si="10"/>
        <v>5560</v>
      </c>
      <c r="AB13" s="13">
        <f t="shared" si="11"/>
        <v>5560</v>
      </c>
      <c r="AD13" s="1">
        <f t="shared" si="19"/>
        <v>28217</v>
      </c>
    </row>
    <row r="14" spans="1:30" x14ac:dyDescent="0.3">
      <c r="A14" t="s">
        <v>23</v>
      </c>
      <c r="B14" t="s">
        <v>24</v>
      </c>
      <c r="C14" s="1">
        <v>112</v>
      </c>
      <c r="D14" s="5">
        <v>40</v>
      </c>
      <c r="E14" s="5">
        <v>40</v>
      </c>
      <c r="F14" s="5">
        <v>45</v>
      </c>
      <c r="G14" s="5">
        <v>39</v>
      </c>
      <c r="H14" s="5">
        <v>40</v>
      </c>
      <c r="I14" s="7">
        <f t="shared" si="12"/>
        <v>0</v>
      </c>
      <c r="J14" s="7">
        <f t="shared" si="13"/>
        <v>0</v>
      </c>
      <c r="K14" s="7">
        <f t="shared" si="13"/>
        <v>5</v>
      </c>
      <c r="L14" s="7">
        <f t="shared" si="13"/>
        <v>0</v>
      </c>
      <c r="M14" s="7">
        <f t="shared" si="13"/>
        <v>0</v>
      </c>
      <c r="N14" s="9">
        <f t="shared" si="14"/>
        <v>4480</v>
      </c>
      <c r="O14" s="9">
        <f t="shared" si="14"/>
        <v>4480</v>
      </c>
      <c r="P14" s="9">
        <f t="shared" si="14"/>
        <v>5040</v>
      </c>
      <c r="Q14" s="9">
        <f t="shared" si="5"/>
        <v>4368</v>
      </c>
      <c r="R14" s="9">
        <f t="shared" si="5"/>
        <v>4480</v>
      </c>
      <c r="S14" s="11">
        <f t="shared" si="15"/>
        <v>0</v>
      </c>
      <c r="T14" s="11">
        <f t="shared" si="16"/>
        <v>0</v>
      </c>
      <c r="U14" s="11">
        <f t="shared" si="17"/>
        <v>280</v>
      </c>
      <c r="V14" s="11">
        <f t="shared" si="6"/>
        <v>0</v>
      </c>
      <c r="W14" s="11">
        <f t="shared" si="7"/>
        <v>0</v>
      </c>
      <c r="X14" s="13">
        <f t="shared" si="18"/>
        <v>4480</v>
      </c>
      <c r="Y14" s="13">
        <f t="shared" si="8"/>
        <v>4480</v>
      </c>
      <c r="Z14" s="13">
        <f t="shared" si="9"/>
        <v>5320</v>
      </c>
      <c r="AA14" s="13">
        <f t="shared" si="10"/>
        <v>4368</v>
      </c>
      <c r="AB14" s="13">
        <f t="shared" si="11"/>
        <v>4480</v>
      </c>
      <c r="AD14" s="1">
        <f t="shared" si="19"/>
        <v>23128</v>
      </c>
    </row>
    <row r="15" spans="1:30" x14ac:dyDescent="0.3">
      <c r="A15" t="s">
        <v>5</v>
      </c>
      <c r="B15" t="s">
        <v>25</v>
      </c>
      <c r="C15" s="1">
        <v>101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12"/>
        <v>0</v>
      </c>
      <c r="J15" s="7">
        <f t="shared" si="13"/>
        <v>0</v>
      </c>
      <c r="K15" s="7">
        <f t="shared" si="13"/>
        <v>1</v>
      </c>
      <c r="L15" s="7">
        <f t="shared" si="13"/>
        <v>2</v>
      </c>
      <c r="M15" s="7">
        <f t="shared" si="13"/>
        <v>0</v>
      </c>
      <c r="N15" s="9">
        <f t="shared" si="14"/>
        <v>4040</v>
      </c>
      <c r="O15" s="9">
        <f t="shared" si="14"/>
        <v>4040</v>
      </c>
      <c r="P15" s="9">
        <f t="shared" si="14"/>
        <v>4141</v>
      </c>
      <c r="Q15" s="9">
        <f t="shared" si="5"/>
        <v>4242</v>
      </c>
      <c r="R15" s="9">
        <f t="shared" si="5"/>
        <v>4040</v>
      </c>
      <c r="S15" s="11">
        <f t="shared" si="15"/>
        <v>0</v>
      </c>
      <c r="T15" s="11">
        <f t="shared" si="16"/>
        <v>0</v>
      </c>
      <c r="U15" s="11">
        <f t="shared" si="17"/>
        <v>50.5</v>
      </c>
      <c r="V15" s="11">
        <f t="shared" si="6"/>
        <v>101</v>
      </c>
      <c r="W15" s="11">
        <f t="shared" si="7"/>
        <v>0</v>
      </c>
      <c r="X15" s="13">
        <f t="shared" si="18"/>
        <v>4040</v>
      </c>
      <c r="Y15" s="13">
        <f t="shared" si="8"/>
        <v>4040</v>
      </c>
      <c r="Z15" s="13">
        <f t="shared" si="9"/>
        <v>4191.5</v>
      </c>
      <c r="AA15" s="13">
        <f t="shared" si="10"/>
        <v>4343</v>
      </c>
      <c r="AB15" s="13">
        <f t="shared" si="11"/>
        <v>4040</v>
      </c>
      <c r="AD15" s="1">
        <f t="shared" si="19"/>
        <v>20654.5</v>
      </c>
    </row>
    <row r="16" spans="1:30" x14ac:dyDescent="0.3">
      <c r="A16" t="s">
        <v>26</v>
      </c>
      <c r="B16" t="s">
        <v>12</v>
      </c>
      <c r="C16" s="1">
        <v>90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12"/>
        <v>2</v>
      </c>
      <c r="J16" s="7">
        <f t="shared" si="13"/>
        <v>2</v>
      </c>
      <c r="K16" s="7">
        <f t="shared" si="13"/>
        <v>0</v>
      </c>
      <c r="L16" s="7">
        <f t="shared" si="13"/>
        <v>2</v>
      </c>
      <c r="M16" s="7">
        <f t="shared" si="13"/>
        <v>0</v>
      </c>
      <c r="N16" s="9">
        <f t="shared" si="14"/>
        <v>3780</v>
      </c>
      <c r="O16" s="9">
        <f t="shared" si="14"/>
        <v>3780</v>
      </c>
      <c r="P16" s="9">
        <f t="shared" si="14"/>
        <v>3510</v>
      </c>
      <c r="Q16" s="9">
        <f t="shared" si="5"/>
        <v>3780</v>
      </c>
      <c r="R16" s="9">
        <f t="shared" si="5"/>
        <v>3600</v>
      </c>
      <c r="S16" s="11">
        <f t="shared" si="15"/>
        <v>90</v>
      </c>
      <c r="T16" s="11">
        <f t="shared" si="16"/>
        <v>90</v>
      </c>
      <c r="U16" s="11">
        <f t="shared" si="17"/>
        <v>0</v>
      </c>
      <c r="V16" s="11">
        <f t="shared" si="6"/>
        <v>90</v>
      </c>
      <c r="W16" s="11">
        <f t="shared" si="7"/>
        <v>0</v>
      </c>
      <c r="X16" s="13">
        <f t="shared" si="18"/>
        <v>3870</v>
      </c>
      <c r="Y16" s="13">
        <f t="shared" si="8"/>
        <v>3870</v>
      </c>
      <c r="Z16" s="13">
        <f t="shared" si="9"/>
        <v>3510</v>
      </c>
      <c r="AA16" s="13">
        <f t="shared" si="10"/>
        <v>3870</v>
      </c>
      <c r="AB16" s="13">
        <f t="shared" si="11"/>
        <v>3600</v>
      </c>
      <c r="AD16" s="1">
        <f t="shared" si="19"/>
        <v>18720</v>
      </c>
    </row>
    <row r="17" spans="1:30" x14ac:dyDescent="0.3">
      <c r="A17" t="s">
        <v>27</v>
      </c>
      <c r="B17" t="s">
        <v>8</v>
      </c>
      <c r="C17" s="1">
        <v>84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12"/>
        <v>0</v>
      </c>
      <c r="J17" s="7">
        <f t="shared" si="13"/>
        <v>3</v>
      </c>
      <c r="K17" s="7">
        <f t="shared" si="13"/>
        <v>0</v>
      </c>
      <c r="L17" s="7">
        <f t="shared" si="13"/>
        <v>1</v>
      </c>
      <c r="M17" s="7">
        <f t="shared" si="13"/>
        <v>0</v>
      </c>
      <c r="N17" s="9">
        <f t="shared" si="14"/>
        <v>3360</v>
      </c>
      <c r="O17" s="9">
        <f t="shared" si="14"/>
        <v>3612</v>
      </c>
      <c r="P17" s="9">
        <f t="shared" si="14"/>
        <v>3276</v>
      </c>
      <c r="Q17" s="9">
        <f t="shared" si="5"/>
        <v>3444</v>
      </c>
      <c r="R17" s="9">
        <f t="shared" si="5"/>
        <v>3360</v>
      </c>
      <c r="S17" s="11">
        <f t="shared" si="15"/>
        <v>0</v>
      </c>
      <c r="T17" s="11">
        <f t="shared" si="16"/>
        <v>126</v>
      </c>
      <c r="U17" s="11">
        <f t="shared" si="17"/>
        <v>0</v>
      </c>
      <c r="V17" s="11">
        <f t="shared" si="6"/>
        <v>42</v>
      </c>
      <c r="W17" s="11">
        <f t="shared" si="7"/>
        <v>0</v>
      </c>
      <c r="X17" s="13">
        <f t="shared" si="18"/>
        <v>3360</v>
      </c>
      <c r="Y17" s="13">
        <f t="shared" si="8"/>
        <v>3738</v>
      </c>
      <c r="Z17" s="13">
        <f t="shared" si="9"/>
        <v>3276</v>
      </c>
      <c r="AA17" s="13">
        <f t="shared" si="10"/>
        <v>3486</v>
      </c>
      <c r="AB17" s="13">
        <f t="shared" si="11"/>
        <v>3360</v>
      </c>
      <c r="AD17" s="1">
        <f t="shared" si="19"/>
        <v>17220</v>
      </c>
    </row>
    <row r="18" spans="1:30" x14ac:dyDescent="0.3">
      <c r="A18" t="s">
        <v>28</v>
      </c>
      <c r="B18" t="s">
        <v>29</v>
      </c>
      <c r="C18" s="1">
        <v>142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12"/>
        <v>0</v>
      </c>
      <c r="J18" s="7">
        <f t="shared" si="13"/>
        <v>2</v>
      </c>
      <c r="K18" s="7">
        <f t="shared" si="13"/>
        <v>0</v>
      </c>
      <c r="L18" s="7">
        <f t="shared" si="13"/>
        <v>0</v>
      </c>
      <c r="M18" s="7">
        <f t="shared" si="13"/>
        <v>0</v>
      </c>
      <c r="N18" s="9">
        <f t="shared" si="14"/>
        <v>5680</v>
      </c>
      <c r="O18" s="9">
        <f t="shared" si="14"/>
        <v>5964</v>
      </c>
      <c r="P18" s="9">
        <f t="shared" si="14"/>
        <v>5538</v>
      </c>
      <c r="Q18" s="9">
        <f t="shared" si="5"/>
        <v>5680</v>
      </c>
      <c r="R18" s="9">
        <f t="shared" si="5"/>
        <v>5680</v>
      </c>
      <c r="S18" s="11">
        <f t="shared" si="15"/>
        <v>0</v>
      </c>
      <c r="T18" s="11">
        <f t="shared" si="16"/>
        <v>142</v>
      </c>
      <c r="U18" s="11">
        <f t="shared" si="17"/>
        <v>0</v>
      </c>
      <c r="V18" s="11">
        <f t="shared" si="6"/>
        <v>0</v>
      </c>
      <c r="W18" s="11">
        <f t="shared" si="7"/>
        <v>0</v>
      </c>
      <c r="X18" s="13">
        <f t="shared" si="18"/>
        <v>5680</v>
      </c>
      <c r="Y18" s="13">
        <f t="shared" si="8"/>
        <v>6106</v>
      </c>
      <c r="Z18" s="13">
        <f t="shared" si="9"/>
        <v>5538</v>
      </c>
      <c r="AA18" s="13">
        <f t="shared" si="10"/>
        <v>5680</v>
      </c>
      <c r="AB18" s="13">
        <f t="shared" si="11"/>
        <v>5680</v>
      </c>
      <c r="AD18" s="1">
        <f t="shared" si="19"/>
        <v>28684</v>
      </c>
    </row>
    <row r="19" spans="1:30" x14ac:dyDescent="0.3">
      <c r="A19" t="s">
        <v>30</v>
      </c>
      <c r="B19" t="s">
        <v>24</v>
      </c>
      <c r="C19" s="1">
        <v>450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12"/>
        <v>1</v>
      </c>
      <c r="J19" s="7">
        <f t="shared" si="13"/>
        <v>2</v>
      </c>
      <c r="K19" s="7">
        <f t="shared" si="13"/>
        <v>0</v>
      </c>
      <c r="L19" s="7">
        <f t="shared" si="13"/>
        <v>0</v>
      </c>
      <c r="M19" s="7">
        <f t="shared" si="13"/>
        <v>0</v>
      </c>
      <c r="N19" s="9">
        <f t="shared" si="14"/>
        <v>18450</v>
      </c>
      <c r="O19" s="9">
        <f t="shared" si="14"/>
        <v>18900</v>
      </c>
      <c r="P19" s="9">
        <f t="shared" si="14"/>
        <v>18000</v>
      </c>
      <c r="Q19" s="9">
        <f t="shared" si="5"/>
        <v>12600</v>
      </c>
      <c r="R19" s="9">
        <f t="shared" si="5"/>
        <v>18000</v>
      </c>
      <c r="S19" s="11">
        <f t="shared" si="15"/>
        <v>225</v>
      </c>
      <c r="T19" s="11">
        <f t="shared" si="16"/>
        <v>450</v>
      </c>
      <c r="U19" s="11">
        <f t="shared" si="17"/>
        <v>0</v>
      </c>
      <c r="V19" s="11">
        <f t="shared" si="6"/>
        <v>0</v>
      </c>
      <c r="W19" s="11">
        <f t="shared" si="7"/>
        <v>0</v>
      </c>
      <c r="X19" s="13">
        <f t="shared" si="18"/>
        <v>18675</v>
      </c>
      <c r="Y19" s="13">
        <f t="shared" si="8"/>
        <v>19350</v>
      </c>
      <c r="Z19" s="13">
        <f t="shared" si="9"/>
        <v>18000</v>
      </c>
      <c r="AA19" s="13">
        <f t="shared" si="10"/>
        <v>12600</v>
      </c>
      <c r="AB19" s="13">
        <f t="shared" si="11"/>
        <v>18000</v>
      </c>
      <c r="AD19" s="1">
        <f>SUM(X19:AB19)</f>
        <v>86625</v>
      </c>
    </row>
    <row r="20" spans="1:30" x14ac:dyDescent="0.3">
      <c r="A20" t="s">
        <v>31</v>
      </c>
      <c r="B20" t="s">
        <v>12</v>
      </c>
      <c r="C20" s="1">
        <v>300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12"/>
        <v>0</v>
      </c>
      <c r="J20" s="7">
        <f t="shared" si="13"/>
        <v>40</v>
      </c>
      <c r="K20" s="7">
        <f t="shared" si="13"/>
        <v>0</v>
      </c>
      <c r="L20" s="7">
        <f t="shared" si="13"/>
        <v>0</v>
      </c>
      <c r="M20" s="7">
        <f t="shared" si="13"/>
        <v>0</v>
      </c>
      <c r="N20" s="9">
        <f t="shared" si="14"/>
        <v>11700</v>
      </c>
      <c r="O20" s="9">
        <f t="shared" si="14"/>
        <v>24000</v>
      </c>
      <c r="P20" s="9">
        <f t="shared" si="14"/>
        <v>12000</v>
      </c>
      <c r="Q20" s="9">
        <f t="shared" ref="Q20" si="20">$C20*G20</f>
        <v>6000</v>
      </c>
      <c r="R20" s="9">
        <f t="shared" ref="R20" si="21">$C20*H20</f>
        <v>12000</v>
      </c>
      <c r="S20" s="11">
        <f t="shared" si="15"/>
        <v>0</v>
      </c>
      <c r="T20" s="11">
        <f t="shared" si="16"/>
        <v>6000</v>
      </c>
      <c r="U20" s="11">
        <f t="shared" si="17"/>
        <v>0</v>
      </c>
      <c r="V20" s="11">
        <f t="shared" si="6"/>
        <v>0</v>
      </c>
      <c r="W20" s="11">
        <f t="shared" si="7"/>
        <v>0</v>
      </c>
      <c r="X20" s="13">
        <f t="shared" si="18"/>
        <v>11700</v>
      </c>
      <c r="Y20" s="13">
        <f t="shared" si="8"/>
        <v>30000</v>
      </c>
      <c r="Z20" s="13">
        <f t="shared" si="9"/>
        <v>12000</v>
      </c>
      <c r="AA20" s="13">
        <f t="shared" si="10"/>
        <v>6000</v>
      </c>
      <c r="AB20" s="13">
        <f t="shared" si="11"/>
        <v>12000</v>
      </c>
      <c r="AD20" s="1">
        <f>SUM(X20:AB20)</f>
        <v>71700</v>
      </c>
    </row>
    <row r="23" spans="1:30" x14ac:dyDescent="0.3">
      <c r="A23" t="s">
        <v>33</v>
      </c>
      <c r="C23" s="1">
        <f>MAX(C4:C20)</f>
        <v>450</v>
      </c>
      <c r="D23" s="2">
        <f>MAX(D4:D20)</f>
        <v>55</v>
      </c>
      <c r="E23" s="2"/>
      <c r="F23" s="2"/>
      <c r="G23" s="2"/>
      <c r="H23" s="2"/>
      <c r="I23" s="2"/>
      <c r="J23" s="2"/>
      <c r="K23" s="2"/>
      <c r="L23" s="2"/>
      <c r="M23" s="2"/>
      <c r="N23" s="1">
        <f>MAX(N4:N20)</f>
        <v>18450</v>
      </c>
      <c r="O23" s="1">
        <f t="shared" ref="O23:AB23" si="22">MAX(O4:O20)</f>
        <v>24000</v>
      </c>
      <c r="P23" s="1">
        <f t="shared" si="22"/>
        <v>18000</v>
      </c>
      <c r="Q23" s="1">
        <f t="shared" si="22"/>
        <v>12600</v>
      </c>
      <c r="R23" s="1">
        <f t="shared" si="22"/>
        <v>18000</v>
      </c>
      <c r="S23" s="1">
        <f t="shared" si="22"/>
        <v>1350</v>
      </c>
      <c r="T23" s="1">
        <f t="shared" si="22"/>
        <v>6000</v>
      </c>
      <c r="U23" s="1">
        <f t="shared" si="22"/>
        <v>1225</v>
      </c>
      <c r="V23" s="1">
        <f t="shared" si="22"/>
        <v>101</v>
      </c>
      <c r="W23" s="1">
        <f t="shared" si="22"/>
        <v>810</v>
      </c>
      <c r="X23" s="1">
        <f t="shared" si="22"/>
        <v>18675</v>
      </c>
      <c r="Y23" s="1">
        <f t="shared" si="22"/>
        <v>30000</v>
      </c>
      <c r="Z23" s="1">
        <f t="shared" si="22"/>
        <v>18000</v>
      </c>
      <c r="AA23" s="1">
        <f t="shared" si="22"/>
        <v>12600</v>
      </c>
      <c r="AB23" s="1">
        <f t="shared" si="22"/>
        <v>18000</v>
      </c>
      <c r="AC23" s="1"/>
      <c r="AD23" s="1">
        <f t="shared" ref="AD23" si="23">MAX(AD4:AD20)</f>
        <v>86625</v>
      </c>
    </row>
    <row r="24" spans="1:30" x14ac:dyDescent="0.3">
      <c r="A24" t="s">
        <v>34</v>
      </c>
      <c r="C24" s="1">
        <f>MIN(C4:C20)</f>
        <v>69</v>
      </c>
      <c r="D24" s="2">
        <f>MIN(D4:D20)</f>
        <v>29</v>
      </c>
      <c r="E24" s="2"/>
      <c r="F24" s="2"/>
      <c r="G24" s="2"/>
      <c r="H24" s="2"/>
      <c r="I24" s="2"/>
      <c r="J24" s="2"/>
      <c r="K24" s="2"/>
      <c r="L24" s="2"/>
      <c r="M24" s="2"/>
      <c r="N24" s="1">
        <f>MIN(N4:N20)</f>
        <v>2691</v>
      </c>
      <c r="O24" s="1">
        <f t="shared" ref="O24:AB24" si="24">MIN(O4:O20)</f>
        <v>3588</v>
      </c>
      <c r="P24" s="1">
        <f t="shared" si="24"/>
        <v>2898</v>
      </c>
      <c r="Q24" s="1">
        <f t="shared" si="24"/>
        <v>2760</v>
      </c>
      <c r="R24" s="1">
        <f t="shared" si="24"/>
        <v>2760</v>
      </c>
      <c r="S24" s="1">
        <f t="shared" si="24"/>
        <v>0</v>
      </c>
      <c r="T24" s="1">
        <f t="shared" si="24"/>
        <v>0</v>
      </c>
      <c r="U24" s="1">
        <f t="shared" si="24"/>
        <v>0</v>
      </c>
      <c r="V24" s="1">
        <f t="shared" si="24"/>
        <v>0</v>
      </c>
      <c r="W24" s="1">
        <f t="shared" si="24"/>
        <v>0</v>
      </c>
      <c r="X24" s="1">
        <f t="shared" si="24"/>
        <v>2691</v>
      </c>
      <c r="Y24" s="1">
        <f t="shared" si="24"/>
        <v>3738</v>
      </c>
      <c r="Z24" s="1">
        <f t="shared" si="24"/>
        <v>2967</v>
      </c>
      <c r="AA24" s="1">
        <f t="shared" si="24"/>
        <v>2760</v>
      </c>
      <c r="AB24" s="1">
        <f t="shared" si="24"/>
        <v>2760</v>
      </c>
      <c r="AC24" s="1"/>
      <c r="AD24" s="1">
        <f t="shared" ref="AD24" si="25">MIN(AD4:AD20)</f>
        <v>15180</v>
      </c>
    </row>
    <row r="25" spans="1:30" x14ac:dyDescent="0.3">
      <c r="A25" t="s">
        <v>35</v>
      </c>
      <c r="C25" s="1">
        <f>AVERAGE(C4:C20)</f>
        <v>164.8235294117647</v>
      </c>
      <c r="D25" s="3">
        <f>AVERAGE(D4:D20)</f>
        <v>40.882352941176471</v>
      </c>
      <c r="E25" s="3"/>
      <c r="F25" s="3"/>
      <c r="G25" s="3"/>
      <c r="H25" s="3"/>
      <c r="I25" s="3"/>
      <c r="J25" s="3"/>
      <c r="K25" s="3"/>
      <c r="L25" s="3"/>
      <c r="M25" s="3"/>
      <c r="N25" s="1">
        <f>AVERAGE(N4:N20)</f>
        <v>6782.7058823529414</v>
      </c>
      <c r="O25" s="1">
        <f t="shared" ref="O25:AB25" si="26">AVERAGE(O4:O20)</f>
        <v>7697.8823529411766</v>
      </c>
      <c r="P25" s="1">
        <f t="shared" si="26"/>
        <v>6847.0588235294117</v>
      </c>
      <c r="Q25" s="1">
        <f t="shared" si="26"/>
        <v>5465.5294117647063</v>
      </c>
      <c r="R25" s="1">
        <f t="shared" si="26"/>
        <v>6097.7058823529414</v>
      </c>
      <c r="S25" s="1">
        <f t="shared" si="26"/>
        <v>189.3235294117647</v>
      </c>
      <c r="T25" s="1">
        <f t="shared" si="26"/>
        <v>645.11764705882354</v>
      </c>
      <c r="U25" s="1">
        <f t="shared" si="26"/>
        <v>186.52941176470588</v>
      </c>
      <c r="V25" s="1">
        <f t="shared" si="26"/>
        <v>13.705882352941176</v>
      </c>
      <c r="W25" s="1">
        <f t="shared" si="26"/>
        <v>87.470588235294116</v>
      </c>
      <c r="X25" s="1">
        <f t="shared" si="26"/>
        <v>6972.0294117647063</v>
      </c>
      <c r="Y25" s="1">
        <f t="shared" si="26"/>
        <v>8343</v>
      </c>
      <c r="Z25" s="1">
        <f t="shared" si="26"/>
        <v>7033.588235294118</v>
      </c>
      <c r="AA25" s="1">
        <f t="shared" si="26"/>
        <v>5479.2352941176468</v>
      </c>
      <c r="AB25" s="1">
        <f t="shared" si="26"/>
        <v>6185.1764705882351</v>
      </c>
      <c r="AC25" s="1"/>
      <c r="AD25" s="1">
        <f t="shared" ref="AD25" si="27">AVERAGE(AD4:AD20)</f>
        <v>34013.029411764706</v>
      </c>
    </row>
    <row r="26" spans="1:30" x14ac:dyDescent="0.3">
      <c r="A26" t="s">
        <v>36</v>
      </c>
      <c r="C26" s="1">
        <f>SUM(C4:C20)</f>
        <v>2802</v>
      </c>
      <c r="D26" s="2">
        <f t="shared" ref="D26:N26" si="28">SUM(D4:D20)</f>
        <v>695</v>
      </c>
      <c r="E26" s="2"/>
      <c r="F26" s="2"/>
      <c r="G26" s="2"/>
      <c r="H26" s="2"/>
      <c r="I26" s="2"/>
      <c r="J26" s="2"/>
      <c r="K26" s="2"/>
      <c r="L26" s="2"/>
      <c r="M26" s="2"/>
      <c r="N26" s="1">
        <f t="shared" si="28"/>
        <v>115306</v>
      </c>
      <c r="O26" s="1">
        <f t="shared" ref="O26:AB26" si="29">SUM(O4:O20)</f>
        <v>130864</v>
      </c>
      <c r="P26" s="1">
        <f t="shared" si="29"/>
        <v>116400</v>
      </c>
      <c r="Q26" s="1">
        <f t="shared" si="29"/>
        <v>92914</v>
      </c>
      <c r="R26" s="1">
        <f t="shared" si="29"/>
        <v>103661</v>
      </c>
      <c r="S26" s="1">
        <f t="shared" si="29"/>
        <v>3218.5</v>
      </c>
      <c r="T26" s="1">
        <f t="shared" si="29"/>
        <v>10967</v>
      </c>
      <c r="U26" s="1">
        <f t="shared" si="29"/>
        <v>3171</v>
      </c>
      <c r="V26" s="1">
        <f t="shared" si="29"/>
        <v>233</v>
      </c>
      <c r="W26" s="1">
        <f t="shared" si="29"/>
        <v>1487</v>
      </c>
      <c r="X26" s="1">
        <f t="shared" si="29"/>
        <v>118524.5</v>
      </c>
      <c r="Y26" s="1">
        <f t="shared" si="29"/>
        <v>141831</v>
      </c>
      <c r="Z26" s="1">
        <f t="shared" si="29"/>
        <v>119571</v>
      </c>
      <c r="AA26" s="1">
        <f t="shared" si="29"/>
        <v>93147</v>
      </c>
      <c r="AB26" s="1">
        <f t="shared" si="29"/>
        <v>105148</v>
      </c>
      <c r="AC26" s="1"/>
      <c r="AD26" s="1">
        <f t="shared" ref="AD26" si="30">SUM(AD4:AD20)</f>
        <v>578221.5</v>
      </c>
    </row>
  </sheetData>
  <pageMargins left="0.7" right="0.7" top="0.75" bottom="0.75" header="0.3" footer="0.3"/>
  <pageSetup paperSize="9" scale="9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2D26-7245-4162-9D3D-8E4923D47677}">
  <dimension ref="A1:C17"/>
  <sheetViews>
    <sheetView workbookViewId="0">
      <selection activeCell="I27" sqref="I27"/>
    </sheetView>
  </sheetViews>
  <sheetFormatPr defaultRowHeight="14.4" x14ac:dyDescent="0.3"/>
  <cols>
    <col min="1" max="1" width="13.44140625" bestFit="1" customWidth="1"/>
    <col min="2" max="2" width="10.109375" style="26" bestFit="1" customWidth="1"/>
    <col min="3" max="3" width="12.44140625" style="26" customWidth="1"/>
  </cols>
  <sheetData>
    <row r="1" spans="1:3" x14ac:dyDescent="0.3">
      <c r="B1" s="26" t="s">
        <v>289</v>
      </c>
      <c r="C1" s="26" t="s">
        <v>290</v>
      </c>
    </row>
    <row r="2" spans="1:3" x14ac:dyDescent="0.3">
      <c r="A2" s="33" t="s">
        <v>275</v>
      </c>
      <c r="B2" s="36"/>
      <c r="C2" s="36"/>
    </row>
    <row r="3" spans="1:3" x14ac:dyDescent="0.3">
      <c r="A3" s="33" t="s">
        <v>276</v>
      </c>
      <c r="B3" s="36">
        <v>50</v>
      </c>
      <c r="C3" s="36">
        <v>90</v>
      </c>
    </row>
    <row r="4" spans="1:3" x14ac:dyDescent="0.3">
      <c r="A4" s="33" t="s">
        <v>277</v>
      </c>
      <c r="B4" s="36">
        <v>2.5</v>
      </c>
      <c r="C4" s="36">
        <v>2</v>
      </c>
    </row>
    <row r="5" spans="1:3" x14ac:dyDescent="0.3">
      <c r="A5" s="33" t="s">
        <v>278</v>
      </c>
      <c r="B5" s="36">
        <v>5.5</v>
      </c>
      <c r="C5" s="36">
        <v>4.5</v>
      </c>
    </row>
    <row r="6" spans="1:3" x14ac:dyDescent="0.3">
      <c r="A6" s="33" t="s">
        <v>279</v>
      </c>
      <c r="B6" s="36">
        <v>7</v>
      </c>
      <c r="C6" s="36">
        <v>7</v>
      </c>
    </row>
    <row r="7" spans="1:3" x14ac:dyDescent="0.3">
      <c r="A7" s="33" t="s">
        <v>280</v>
      </c>
      <c r="B7" s="36">
        <v>3</v>
      </c>
      <c r="C7" s="36"/>
    </row>
    <row r="8" spans="1:3" x14ac:dyDescent="0.3">
      <c r="A8" s="33" t="s">
        <v>281</v>
      </c>
      <c r="B8" s="36">
        <f>SUM(B2:B7)</f>
        <v>68</v>
      </c>
      <c r="C8" s="36">
        <f>SUM(C2:C7)</f>
        <v>103.5</v>
      </c>
    </row>
    <row r="10" spans="1:3" x14ac:dyDescent="0.3">
      <c r="A10" s="34" t="s">
        <v>282</v>
      </c>
      <c r="B10" s="37"/>
      <c r="C10" s="37"/>
    </row>
    <row r="11" spans="1:3" x14ac:dyDescent="0.3">
      <c r="A11" s="34" t="s">
        <v>283</v>
      </c>
      <c r="B11" s="37">
        <v>21</v>
      </c>
      <c r="C11" s="37">
        <v>11</v>
      </c>
    </row>
    <row r="12" spans="1:3" x14ac:dyDescent="0.3">
      <c r="A12" s="34" t="s">
        <v>284</v>
      </c>
      <c r="B12" s="37"/>
      <c r="C12" s="37">
        <v>8</v>
      </c>
    </row>
    <row r="13" spans="1:3" x14ac:dyDescent="0.3">
      <c r="A13" s="34" t="s">
        <v>285</v>
      </c>
      <c r="B13" s="37">
        <v>3</v>
      </c>
      <c r="C13" s="37"/>
    </row>
    <row r="14" spans="1:3" x14ac:dyDescent="0.3">
      <c r="A14" s="34" t="s">
        <v>286</v>
      </c>
      <c r="B14" s="37">
        <f>SUM(B10:B13)</f>
        <v>24</v>
      </c>
      <c r="C14" s="37">
        <f>SUM(C10:C13)</f>
        <v>19</v>
      </c>
    </row>
    <row r="15" spans="1:3" x14ac:dyDescent="0.3">
      <c r="A15" s="34" t="s">
        <v>287</v>
      </c>
      <c r="B15" s="37">
        <f>B14*2</f>
        <v>48</v>
      </c>
      <c r="C15" s="37">
        <f>C14*2</f>
        <v>38</v>
      </c>
    </row>
    <row r="16" spans="1:3" x14ac:dyDescent="0.3">
      <c r="B16" s="26" t="s">
        <v>289</v>
      </c>
      <c r="C16" s="26" t="s">
        <v>290</v>
      </c>
    </row>
    <row r="17" spans="1:3" x14ac:dyDescent="0.3">
      <c r="A17" s="35" t="s">
        <v>288</v>
      </c>
      <c r="B17" s="38">
        <f>SUM(B8,B15)*12</f>
        <v>1392</v>
      </c>
      <c r="C17" s="38">
        <f>SUM(C8,C15)*12</f>
        <v>1698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B123-CBD3-4388-90A1-8651A332FD3B}">
  <sheetPr>
    <pageSetUpPr fitToPage="1"/>
  </sheetPr>
  <dimension ref="A1:H34"/>
  <sheetViews>
    <sheetView workbookViewId="0">
      <selection activeCell="H14" sqref="H14"/>
    </sheetView>
  </sheetViews>
  <sheetFormatPr defaultRowHeight="14.4" x14ac:dyDescent="0.3"/>
  <cols>
    <col min="1" max="1" width="25.5546875" bestFit="1" customWidth="1"/>
    <col min="2" max="4" width="10.109375" bestFit="1" customWidth="1"/>
    <col min="5" max="5" width="8.88671875" customWidth="1"/>
    <col min="6" max="8" width="10.109375" bestFit="1" customWidth="1"/>
  </cols>
  <sheetData>
    <row r="1" spans="1:8" x14ac:dyDescent="0.3">
      <c r="A1" t="s">
        <v>316</v>
      </c>
      <c r="F1" t="s">
        <v>319</v>
      </c>
    </row>
    <row r="2" spans="1:8" ht="43.2" x14ac:dyDescent="0.3">
      <c r="B2" s="24" t="s">
        <v>291</v>
      </c>
      <c r="C2" s="24" t="s">
        <v>292</v>
      </c>
      <c r="D2" s="24" t="s">
        <v>293</v>
      </c>
      <c r="F2" s="24" t="s">
        <v>291</v>
      </c>
      <c r="G2" s="24" t="s">
        <v>292</v>
      </c>
      <c r="H2" s="24" t="s">
        <v>293</v>
      </c>
    </row>
    <row r="3" spans="1:8" x14ac:dyDescent="0.3">
      <c r="A3" s="50" t="s">
        <v>294</v>
      </c>
      <c r="B3" s="51"/>
      <c r="C3" s="51"/>
      <c r="D3" s="51"/>
      <c r="F3" s="51"/>
      <c r="G3" s="51"/>
      <c r="H3" s="51"/>
    </row>
    <row r="4" spans="1:8" x14ac:dyDescent="0.3">
      <c r="A4" s="52" t="s">
        <v>295</v>
      </c>
      <c r="B4" s="51">
        <v>350</v>
      </c>
      <c r="C4" s="51">
        <v>100</v>
      </c>
      <c r="D4" s="51">
        <v>280</v>
      </c>
      <c r="F4" s="51">
        <v>350</v>
      </c>
      <c r="G4" s="51">
        <v>100</v>
      </c>
      <c r="H4" s="51">
        <v>280</v>
      </c>
    </row>
    <row r="5" spans="1:8" x14ac:dyDescent="0.3">
      <c r="A5" s="52" t="s">
        <v>296</v>
      </c>
      <c r="B5" s="51"/>
      <c r="C5" s="51"/>
      <c r="D5" s="51">
        <v>18</v>
      </c>
      <c r="F5" s="51"/>
      <c r="G5" s="51"/>
      <c r="H5" s="51">
        <v>18</v>
      </c>
    </row>
    <row r="6" spans="1:8" x14ac:dyDescent="0.3">
      <c r="A6" s="52" t="s">
        <v>297</v>
      </c>
      <c r="B6" s="51"/>
      <c r="C6" s="51"/>
      <c r="D6" s="51">
        <v>25</v>
      </c>
      <c r="F6" s="51"/>
      <c r="G6" s="51"/>
      <c r="H6" s="51">
        <v>25</v>
      </c>
    </row>
    <row r="7" spans="1:8" x14ac:dyDescent="0.3">
      <c r="A7" s="52" t="s">
        <v>298</v>
      </c>
      <c r="B7" s="51"/>
      <c r="C7" s="51"/>
      <c r="D7" s="51">
        <v>15</v>
      </c>
      <c r="F7" s="51"/>
      <c r="G7" s="51"/>
      <c r="H7" s="51">
        <v>15</v>
      </c>
    </row>
    <row r="8" spans="1:8" x14ac:dyDescent="0.3">
      <c r="A8" s="52" t="s">
        <v>299</v>
      </c>
      <c r="B8" s="51"/>
      <c r="C8" s="51"/>
      <c r="D8" s="51">
        <v>9</v>
      </c>
      <c r="F8" s="51"/>
      <c r="G8" s="51"/>
      <c r="H8" s="51">
        <v>9</v>
      </c>
    </row>
    <row r="9" spans="1:8" x14ac:dyDescent="0.3">
      <c r="A9" s="52" t="s">
        <v>300</v>
      </c>
      <c r="B9" s="51"/>
      <c r="C9" s="51">
        <v>99</v>
      </c>
      <c r="D9" s="51"/>
      <c r="F9" s="51"/>
      <c r="G9" s="51">
        <v>99</v>
      </c>
      <c r="H9" s="51"/>
    </row>
    <row r="10" spans="1:8" x14ac:dyDescent="0.3">
      <c r="A10" s="52" t="s">
        <v>301</v>
      </c>
      <c r="B10" s="51"/>
      <c r="C10" s="51">
        <v>95</v>
      </c>
      <c r="D10" s="51"/>
      <c r="F10" s="51"/>
      <c r="G10" s="51">
        <v>95</v>
      </c>
      <c r="H10" s="51"/>
    </row>
    <row r="11" spans="1:8" x14ac:dyDescent="0.3">
      <c r="A11" s="52" t="s">
        <v>302</v>
      </c>
      <c r="B11" s="51"/>
      <c r="C11" s="51">
        <v>85</v>
      </c>
      <c r="D11" s="51"/>
      <c r="F11" s="51"/>
      <c r="G11" s="51">
        <v>85</v>
      </c>
      <c r="H11" s="51"/>
    </row>
    <row r="12" spans="1:8" x14ac:dyDescent="0.3">
      <c r="A12" s="52" t="s">
        <v>303</v>
      </c>
      <c r="B12" s="51"/>
      <c r="C12" s="51">
        <v>85</v>
      </c>
      <c r="D12" s="51"/>
      <c r="F12" s="51"/>
      <c r="G12" s="51">
        <v>85</v>
      </c>
      <c r="H12" s="51"/>
    </row>
    <row r="13" spans="1:8" x14ac:dyDescent="0.3">
      <c r="A13" s="52" t="s">
        <v>304</v>
      </c>
      <c r="B13" s="51">
        <v>555</v>
      </c>
      <c r="C13" s="51"/>
      <c r="D13" s="51"/>
      <c r="F13" s="51">
        <v>555</v>
      </c>
      <c r="G13" s="51"/>
      <c r="H13" s="51"/>
    </row>
    <row r="14" spans="1:8" x14ac:dyDescent="0.3">
      <c r="A14" s="52"/>
      <c r="B14" s="51"/>
      <c r="C14" s="51"/>
      <c r="D14" s="51"/>
      <c r="E14" s="40"/>
      <c r="F14" s="51"/>
      <c r="G14" s="51"/>
      <c r="H14" s="51"/>
    </row>
    <row r="15" spans="1:8" x14ac:dyDescent="0.3">
      <c r="A15" s="59" t="s">
        <v>311</v>
      </c>
      <c r="B15" s="60">
        <f>SUM(B3:B13)</f>
        <v>905</v>
      </c>
      <c r="C15" s="60">
        <f>SUM(C3:C13)</f>
        <v>464</v>
      </c>
      <c r="D15" s="60">
        <f t="shared" ref="D15" si="0">SUM(D3:D13)</f>
        <v>347</v>
      </c>
      <c r="E15" s="40"/>
      <c r="F15" s="60">
        <f>SUM(F3:F13)</f>
        <v>905</v>
      </c>
      <c r="G15" s="60">
        <f>SUM(G3:G13)</f>
        <v>464</v>
      </c>
      <c r="H15" s="60">
        <f>SUM(H3:H13)</f>
        <v>347</v>
      </c>
    </row>
    <row r="16" spans="1:8" x14ac:dyDescent="0.3">
      <c r="A16" s="59" t="s">
        <v>309</v>
      </c>
      <c r="B16" s="60">
        <v>2</v>
      </c>
      <c r="C16" s="60">
        <v>2</v>
      </c>
      <c r="D16" s="60">
        <v>2</v>
      </c>
      <c r="E16" s="40"/>
      <c r="F16" s="60">
        <v>4</v>
      </c>
      <c r="G16" s="60">
        <v>4</v>
      </c>
      <c r="H16" s="60">
        <v>4</v>
      </c>
    </row>
    <row r="17" spans="1:8" ht="15" thickBot="1" x14ac:dyDescent="0.35">
      <c r="A17" s="61" t="s">
        <v>310</v>
      </c>
      <c r="B17" s="62">
        <f>B15*B16</f>
        <v>1810</v>
      </c>
      <c r="C17" s="62">
        <f>C15*C16</f>
        <v>928</v>
      </c>
      <c r="D17" s="62">
        <f t="shared" ref="D17" si="1">D15*D16</f>
        <v>694</v>
      </c>
      <c r="E17" s="40"/>
      <c r="F17" s="62">
        <f>F15*F16</f>
        <v>3620</v>
      </c>
      <c r="G17" s="62">
        <f t="shared" ref="G17" si="2">G15*G16</f>
        <v>1856</v>
      </c>
      <c r="H17" s="62">
        <f t="shared" ref="H17" si="3">H15*H16</f>
        <v>1388</v>
      </c>
    </row>
    <row r="18" spans="1:8" ht="15" thickTop="1" x14ac:dyDescent="0.3">
      <c r="A18" s="40"/>
      <c r="B18" s="41"/>
      <c r="C18" s="41"/>
      <c r="D18" s="41"/>
      <c r="E18" s="40"/>
      <c r="F18" s="41"/>
      <c r="G18" s="41"/>
      <c r="H18" s="41"/>
    </row>
    <row r="19" spans="1:8" x14ac:dyDescent="0.3">
      <c r="A19" s="58" t="s">
        <v>317</v>
      </c>
      <c r="B19" s="54"/>
      <c r="C19" s="54"/>
      <c r="D19" s="54"/>
      <c r="E19" s="40"/>
      <c r="F19" s="54"/>
      <c r="G19" s="54"/>
      <c r="H19" s="54"/>
    </row>
    <row r="20" spans="1:8" x14ac:dyDescent="0.3">
      <c r="A20" s="54" t="s">
        <v>314</v>
      </c>
      <c r="B20" s="55"/>
      <c r="C20" s="55"/>
      <c r="D20" s="55">
        <v>40</v>
      </c>
      <c r="E20" s="40"/>
      <c r="F20" s="55"/>
      <c r="G20" s="55"/>
      <c r="H20" s="55">
        <v>40</v>
      </c>
    </row>
    <row r="21" spans="1:8" x14ac:dyDescent="0.3">
      <c r="A21" s="54" t="s">
        <v>315</v>
      </c>
      <c r="B21" s="55"/>
      <c r="C21" s="55"/>
      <c r="D21" s="55">
        <v>4</v>
      </c>
      <c r="E21" s="40"/>
      <c r="F21" s="55"/>
      <c r="G21" s="55"/>
      <c r="H21" s="55">
        <v>4</v>
      </c>
    </row>
    <row r="22" spans="1:8" ht="15" thickBot="1" x14ac:dyDescent="0.35">
      <c r="A22" s="56" t="s">
        <v>36</v>
      </c>
      <c r="B22" s="57"/>
      <c r="C22" s="57"/>
      <c r="D22" s="57">
        <f>D20*D21</f>
        <v>160</v>
      </c>
      <c r="E22" s="40"/>
      <c r="F22" s="57"/>
      <c r="G22" s="57"/>
      <c r="H22" s="57">
        <f>H20*H21</f>
        <v>160</v>
      </c>
    </row>
    <row r="23" spans="1:8" ht="15" thickTop="1" x14ac:dyDescent="0.3">
      <c r="A23" s="40"/>
      <c r="B23" s="41"/>
      <c r="C23" s="41"/>
      <c r="D23" s="41"/>
      <c r="E23" s="40"/>
      <c r="F23" s="41"/>
      <c r="G23" s="41"/>
      <c r="H23" s="41"/>
    </row>
    <row r="24" spans="1:8" x14ac:dyDescent="0.3">
      <c r="A24" s="53" t="s">
        <v>318</v>
      </c>
      <c r="B24" s="43"/>
      <c r="C24" s="43"/>
      <c r="D24" s="43"/>
      <c r="E24" s="40"/>
      <c r="F24" s="43"/>
      <c r="G24" s="43"/>
      <c r="H24" s="43"/>
    </row>
    <row r="25" spans="1:8" x14ac:dyDescent="0.3">
      <c r="A25" s="43" t="s">
        <v>312</v>
      </c>
      <c r="B25" s="44"/>
      <c r="C25" s="44">
        <v>50</v>
      </c>
      <c r="D25" s="44">
        <v>50</v>
      </c>
      <c r="E25" s="40"/>
      <c r="F25" s="44"/>
      <c r="G25" s="44">
        <v>50</v>
      </c>
      <c r="H25" s="44">
        <v>50</v>
      </c>
    </row>
    <row r="26" spans="1:8" x14ac:dyDescent="0.3">
      <c r="A26" s="43" t="s">
        <v>313</v>
      </c>
      <c r="B26" s="44"/>
      <c r="C26" s="44">
        <v>2</v>
      </c>
      <c r="D26" s="44">
        <v>2</v>
      </c>
      <c r="E26" s="40"/>
      <c r="F26" s="44"/>
      <c r="G26" s="44">
        <v>4</v>
      </c>
      <c r="H26" s="44">
        <v>4</v>
      </c>
    </row>
    <row r="27" spans="1:8" ht="15" thickBot="1" x14ac:dyDescent="0.35">
      <c r="A27" s="45" t="s">
        <v>36</v>
      </c>
      <c r="B27" s="46"/>
      <c r="C27" s="46">
        <f>C25*C26</f>
        <v>100</v>
      </c>
      <c r="D27" s="46">
        <f>D25*D26</f>
        <v>100</v>
      </c>
      <c r="E27" s="40"/>
      <c r="F27" s="46"/>
      <c r="G27" s="46">
        <f>G25*G26</f>
        <v>200</v>
      </c>
      <c r="H27" s="46">
        <f>H25*H26</f>
        <v>200</v>
      </c>
    </row>
    <row r="28" spans="1:8" ht="15" thickTop="1" x14ac:dyDescent="0.3">
      <c r="A28" s="40"/>
      <c r="B28" s="41"/>
      <c r="C28" s="41"/>
      <c r="D28" s="41"/>
      <c r="E28" s="40"/>
      <c r="F28" s="41"/>
      <c r="G28" s="41"/>
      <c r="H28" s="41"/>
    </row>
    <row r="29" spans="1:8" x14ac:dyDescent="0.3">
      <c r="A29" s="42" t="s">
        <v>305</v>
      </c>
      <c r="B29" s="37"/>
      <c r="C29" s="37"/>
      <c r="D29" s="37"/>
      <c r="F29" s="37"/>
      <c r="G29" s="37"/>
      <c r="H29" s="37"/>
    </row>
    <row r="30" spans="1:8" x14ac:dyDescent="0.3">
      <c r="A30" s="34" t="s">
        <v>306</v>
      </c>
      <c r="B30" s="37"/>
      <c r="C30" s="37">
        <v>105</v>
      </c>
      <c r="D30" s="37">
        <v>120</v>
      </c>
      <c r="F30" s="37"/>
      <c r="G30" s="37">
        <v>105</v>
      </c>
      <c r="H30" s="37">
        <v>120</v>
      </c>
    </row>
    <row r="31" spans="1:8" x14ac:dyDescent="0.3">
      <c r="A31" s="34" t="s">
        <v>307</v>
      </c>
      <c r="B31" s="37"/>
      <c r="C31" s="37">
        <v>5</v>
      </c>
      <c r="D31" s="37">
        <v>5</v>
      </c>
      <c r="F31" s="37"/>
      <c r="G31" s="37">
        <v>5</v>
      </c>
      <c r="H31" s="37">
        <v>5</v>
      </c>
    </row>
    <row r="32" spans="1:8" ht="15" thickBot="1" x14ac:dyDescent="0.35">
      <c r="A32" s="47" t="s">
        <v>308</v>
      </c>
      <c r="B32" s="48"/>
      <c r="C32" s="48">
        <f>C30*C31</f>
        <v>525</v>
      </c>
      <c r="D32" s="48">
        <f>D30*D31</f>
        <v>600</v>
      </c>
      <c r="F32" s="48"/>
      <c r="G32" s="48">
        <f>G30*G31</f>
        <v>525</v>
      </c>
      <c r="H32" s="48">
        <f>H30*H31</f>
        <v>600</v>
      </c>
    </row>
    <row r="33" spans="1:8" ht="43.8" thickTop="1" x14ac:dyDescent="0.3">
      <c r="B33" s="24" t="s">
        <v>291</v>
      </c>
      <c r="C33" s="24" t="s">
        <v>292</v>
      </c>
      <c r="D33" s="24" t="s">
        <v>293</v>
      </c>
      <c r="F33" s="24" t="s">
        <v>291</v>
      </c>
      <c r="G33" s="24" t="s">
        <v>292</v>
      </c>
      <c r="H33" s="24" t="s">
        <v>293</v>
      </c>
    </row>
    <row r="34" spans="1:8" x14ac:dyDescent="0.3">
      <c r="A34" s="39" t="s">
        <v>36</v>
      </c>
      <c r="B34" s="49">
        <f>SUM(B32,B27,B22,B17)</f>
        <v>1810</v>
      </c>
      <c r="C34" s="49">
        <f>SUM(C32,C27,C22,C17)</f>
        <v>1553</v>
      </c>
      <c r="D34" s="49">
        <f>SUM(D32,D27,D22,D17)</f>
        <v>1554</v>
      </c>
      <c r="F34" s="49">
        <f>SUM(F32,F27,F22,F17)</f>
        <v>3620</v>
      </c>
      <c r="G34" s="49">
        <f>SUM(G32,G27,G22,G17)</f>
        <v>2581</v>
      </c>
      <c r="H34" s="49">
        <f>SUM(H32,H27,H22,H17)</f>
        <v>2348</v>
      </c>
    </row>
  </sheetData>
  <pageMargins left="0.7" right="0.7" top="0.75" bottom="0.75" header="0.3" footer="0.3"/>
  <pageSetup scale="6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DDE7-C638-4258-8F0A-9392AE1BF551}">
  <dimension ref="A1:I24"/>
  <sheetViews>
    <sheetView workbookViewId="0">
      <selection activeCell="C21" sqref="C21"/>
    </sheetView>
  </sheetViews>
  <sheetFormatPr defaultRowHeight="14.4" x14ac:dyDescent="0.3"/>
  <cols>
    <col min="1" max="1" width="21.33203125" bestFit="1" customWidth="1"/>
    <col min="2" max="2" width="13.21875" customWidth="1"/>
    <col min="3" max="4" width="11.44140625" bestFit="1" customWidth="1"/>
    <col min="5" max="5" width="12.44140625" bestFit="1" customWidth="1"/>
    <col min="7" max="9" width="14.109375" bestFit="1" customWidth="1"/>
  </cols>
  <sheetData>
    <row r="1" spans="1:9" x14ac:dyDescent="0.3">
      <c r="A1" t="s">
        <v>340</v>
      </c>
      <c r="G1" t="s">
        <v>341</v>
      </c>
    </row>
    <row r="2" spans="1:9" ht="28.8" x14ac:dyDescent="0.3">
      <c r="C2" s="24" t="s">
        <v>320</v>
      </c>
      <c r="D2" s="24" t="s">
        <v>321</v>
      </c>
      <c r="E2" s="24" t="s">
        <v>322</v>
      </c>
      <c r="G2" s="24" t="s">
        <v>320</v>
      </c>
      <c r="H2" s="24" t="s">
        <v>321</v>
      </c>
      <c r="I2" s="24" t="s">
        <v>322</v>
      </c>
    </row>
    <row r="3" spans="1:9" x14ac:dyDescent="0.3">
      <c r="A3" s="63" t="s">
        <v>323</v>
      </c>
      <c r="B3" s="63"/>
      <c r="C3" s="5"/>
      <c r="D3" s="5"/>
      <c r="E3" s="5"/>
      <c r="G3" s="5"/>
      <c r="H3" s="5"/>
      <c r="I3" s="5"/>
    </row>
    <row r="4" spans="1:9" x14ac:dyDescent="0.3">
      <c r="A4" s="5" t="s">
        <v>324</v>
      </c>
      <c r="B4" s="5"/>
      <c r="C4" s="5">
        <v>29</v>
      </c>
      <c r="D4" s="5">
        <v>149</v>
      </c>
      <c r="E4" s="5">
        <v>549</v>
      </c>
      <c r="G4" s="5">
        <v>29</v>
      </c>
      <c r="H4" s="5">
        <v>149</v>
      </c>
      <c r="I4" s="5">
        <v>549</v>
      </c>
    </row>
    <row r="6" spans="1:9" x14ac:dyDescent="0.3">
      <c r="A6" s="64" t="s">
        <v>325</v>
      </c>
      <c r="B6" s="65"/>
      <c r="C6" s="65"/>
      <c r="D6" s="65"/>
      <c r="E6" s="65"/>
      <c r="G6" s="65"/>
      <c r="H6" s="65"/>
      <c r="I6" s="65"/>
    </row>
    <row r="7" spans="1:9" x14ac:dyDescent="0.3">
      <c r="A7" s="65" t="s">
        <v>327</v>
      </c>
      <c r="B7" s="65"/>
      <c r="C7" s="66">
        <v>40</v>
      </c>
      <c r="D7" s="66">
        <v>90</v>
      </c>
      <c r="E7" s="66">
        <v>370</v>
      </c>
      <c r="G7" s="66">
        <v>40</v>
      </c>
      <c r="H7" s="66">
        <v>90</v>
      </c>
      <c r="I7" s="66">
        <v>370</v>
      </c>
    </row>
    <row r="8" spans="1:9" x14ac:dyDescent="0.3">
      <c r="A8" s="65" t="s">
        <v>326</v>
      </c>
      <c r="B8" s="65"/>
      <c r="C8" s="66">
        <v>200</v>
      </c>
      <c r="D8" s="66">
        <v>1000</v>
      </c>
      <c r="E8" s="66">
        <v>11000</v>
      </c>
      <c r="G8" s="66">
        <v>200</v>
      </c>
      <c r="H8" s="66">
        <v>1000</v>
      </c>
      <c r="I8" s="66">
        <v>11000</v>
      </c>
    </row>
    <row r="9" spans="1:9" ht="15" thickBot="1" x14ac:dyDescent="0.35">
      <c r="A9" s="67" t="s">
        <v>328</v>
      </c>
      <c r="B9" s="67"/>
      <c r="C9" s="68">
        <f>C8/C7</f>
        <v>5</v>
      </c>
      <c r="D9" s="68">
        <f>D8/D7</f>
        <v>11.111111111111111</v>
      </c>
      <c r="E9" s="68">
        <f t="shared" ref="E9" si="0">E8/E7</f>
        <v>29.72972972972973</v>
      </c>
      <c r="G9" s="68">
        <f>G8/G7</f>
        <v>5</v>
      </c>
      <c r="H9" s="68">
        <f>H8/H7</f>
        <v>11.111111111111111</v>
      </c>
      <c r="I9" s="68">
        <f>I8/I7</f>
        <v>29.72972972972973</v>
      </c>
    </row>
    <row r="11" spans="1:9" x14ac:dyDescent="0.3">
      <c r="A11" s="69" t="s">
        <v>339</v>
      </c>
      <c r="B11" s="39"/>
      <c r="C11" s="39"/>
      <c r="D11" s="39"/>
      <c r="E11" s="39"/>
      <c r="G11" s="39"/>
      <c r="H11" s="39"/>
      <c r="I11" s="39"/>
    </row>
    <row r="12" spans="1:9" x14ac:dyDescent="0.3">
      <c r="A12" s="39" t="s">
        <v>329</v>
      </c>
      <c r="B12" s="39"/>
      <c r="C12" s="39">
        <v>15</v>
      </c>
      <c r="D12" s="39">
        <v>15</v>
      </c>
      <c r="E12" s="39">
        <v>15</v>
      </c>
      <c r="G12" s="39">
        <v>500</v>
      </c>
      <c r="H12" s="39">
        <v>500</v>
      </c>
      <c r="I12" s="39">
        <v>500</v>
      </c>
    </row>
    <row r="13" spans="1:9" x14ac:dyDescent="0.3">
      <c r="A13" s="39" t="s">
        <v>330</v>
      </c>
      <c r="B13" s="39"/>
      <c r="C13" s="39">
        <v>5</v>
      </c>
      <c r="D13" s="39">
        <v>5</v>
      </c>
      <c r="E13" s="39">
        <v>5</v>
      </c>
      <c r="G13" s="39">
        <v>5</v>
      </c>
      <c r="H13" s="39">
        <v>5</v>
      </c>
      <c r="I13" s="39">
        <v>5</v>
      </c>
    </row>
    <row r="14" spans="1:9" x14ac:dyDescent="0.3">
      <c r="A14" s="39" t="s">
        <v>331</v>
      </c>
      <c r="B14" s="39"/>
      <c r="C14" s="39">
        <v>50</v>
      </c>
      <c r="D14" s="39">
        <v>50</v>
      </c>
      <c r="E14" s="39">
        <v>50</v>
      </c>
      <c r="G14" s="39">
        <v>50</v>
      </c>
      <c r="H14" s="39">
        <v>50</v>
      </c>
      <c r="I14" s="39">
        <v>50</v>
      </c>
    </row>
    <row r="15" spans="1:9" ht="15" thickBot="1" x14ac:dyDescent="0.35">
      <c r="A15" s="70" t="s">
        <v>332</v>
      </c>
      <c r="B15" s="70"/>
      <c r="C15" s="70">
        <v>3750</v>
      </c>
      <c r="D15" s="70">
        <v>3750</v>
      </c>
      <c r="E15" s="70">
        <v>3750</v>
      </c>
      <c r="G15" s="70">
        <f>G14*G13*G12</f>
        <v>125000</v>
      </c>
      <c r="H15" s="70">
        <f t="shared" ref="H15:I15" si="1">H14*H13*H12</f>
        <v>125000</v>
      </c>
      <c r="I15" s="70">
        <f t="shared" si="1"/>
        <v>125000</v>
      </c>
    </row>
    <row r="17" spans="1:9" x14ac:dyDescent="0.3">
      <c r="A17" s="35" t="s">
        <v>333</v>
      </c>
      <c r="B17" s="35"/>
      <c r="C17" s="35">
        <f>C15</f>
        <v>3750</v>
      </c>
      <c r="D17" s="35">
        <f>D15</f>
        <v>3750</v>
      </c>
      <c r="E17" s="35">
        <f>E15</f>
        <v>3750</v>
      </c>
      <c r="G17" s="35">
        <f>G15</f>
        <v>125000</v>
      </c>
      <c r="H17" s="35">
        <f>H15</f>
        <v>125000</v>
      </c>
      <c r="I17" s="35">
        <f>I15</f>
        <v>125000</v>
      </c>
    </row>
    <row r="18" spans="1:9" x14ac:dyDescent="0.3">
      <c r="A18" s="35" t="s">
        <v>334</v>
      </c>
      <c r="B18" s="35"/>
      <c r="C18" s="71">
        <f>C17*C9</f>
        <v>18750</v>
      </c>
      <c r="D18" s="71">
        <f>D17*D9</f>
        <v>41666.666666666664</v>
      </c>
      <c r="E18" s="71">
        <f>E9*E17</f>
        <v>111486.48648648649</v>
      </c>
      <c r="G18" s="71">
        <f>G17*G9</f>
        <v>625000</v>
      </c>
      <c r="H18" s="71">
        <f>H17*H9</f>
        <v>1388888.8888888888</v>
      </c>
      <c r="I18" s="71">
        <f>I9*I17</f>
        <v>3716216.2162162163</v>
      </c>
    </row>
    <row r="19" spans="1:9" ht="15" thickBot="1" x14ac:dyDescent="0.35">
      <c r="A19" s="72" t="s">
        <v>335</v>
      </c>
      <c r="B19" s="72"/>
      <c r="C19" s="73">
        <f>C18*2</f>
        <v>37500</v>
      </c>
      <c r="D19" s="73">
        <f>D18*2</f>
        <v>83333.333333333328</v>
      </c>
      <c r="E19" s="73">
        <f>E18*2</f>
        <v>222972.97297297299</v>
      </c>
      <c r="G19" s="73">
        <f>G18*2</f>
        <v>1250000</v>
      </c>
      <c r="H19" s="73">
        <f>H18*2</f>
        <v>2777777.7777777775</v>
      </c>
      <c r="I19" s="73">
        <f>I18*2</f>
        <v>7432432.4324324327</v>
      </c>
    </row>
    <row r="21" spans="1:9" x14ac:dyDescent="0.3">
      <c r="A21" s="74" t="s">
        <v>336</v>
      </c>
      <c r="B21" s="33"/>
      <c r="C21" s="33"/>
      <c r="D21" s="33"/>
      <c r="E21" s="33"/>
      <c r="G21" s="33"/>
      <c r="H21" s="33"/>
      <c r="I21" s="33"/>
    </row>
    <row r="22" spans="1:9" x14ac:dyDescent="0.3">
      <c r="A22" s="33"/>
      <c r="B22" s="33"/>
      <c r="C22" s="75" t="s">
        <v>320</v>
      </c>
      <c r="D22" s="75" t="s">
        <v>338</v>
      </c>
      <c r="E22" s="75" t="s">
        <v>322</v>
      </c>
      <c r="G22" s="75" t="s">
        <v>320</v>
      </c>
      <c r="H22" s="75" t="s">
        <v>338</v>
      </c>
      <c r="I22" s="75" t="s">
        <v>322</v>
      </c>
    </row>
    <row r="23" spans="1:9" ht="15" thickBot="1" x14ac:dyDescent="0.35">
      <c r="A23" s="76" t="s">
        <v>337</v>
      </c>
      <c r="B23" s="76"/>
      <c r="C23" s="77">
        <f>SUM(C4,C19)</f>
        <v>37529</v>
      </c>
      <c r="D23" s="77">
        <f t="shared" ref="D23:E23" si="2">SUM(D4,D19)</f>
        <v>83482.333333333328</v>
      </c>
      <c r="E23" s="77">
        <f t="shared" si="2"/>
        <v>223521.97297297299</v>
      </c>
      <c r="G23" s="77">
        <f>SUM(G4,G19)</f>
        <v>1250029</v>
      </c>
      <c r="H23" s="77">
        <f t="shared" ref="H23:I23" si="3">SUM(H4,H19)</f>
        <v>2777926.7777777775</v>
      </c>
      <c r="I23" s="77">
        <f t="shared" si="3"/>
        <v>7432981.4324324327</v>
      </c>
    </row>
    <row r="24" spans="1:9" ht="15" thickTop="1" x14ac:dyDescent="0.3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FF98-2E10-42B5-80CB-2BA7C5578D46}">
  <sheetPr>
    <pageSetUpPr fitToPage="1"/>
  </sheetPr>
  <dimension ref="A1:H20"/>
  <sheetViews>
    <sheetView workbookViewId="0">
      <selection activeCell="C13" sqref="C13"/>
    </sheetView>
  </sheetViews>
  <sheetFormatPr defaultRowHeight="14.4" x14ac:dyDescent="0.3"/>
  <cols>
    <col min="1" max="1" width="18.21875" bestFit="1" customWidth="1"/>
    <col min="2" max="2" width="14.5546875" bestFit="1" customWidth="1"/>
    <col min="3" max="3" width="16" style="1" bestFit="1" customWidth="1"/>
    <col min="4" max="4" width="14.5546875" style="1" bestFit="1" customWidth="1"/>
    <col min="6" max="6" width="14.5546875" bestFit="1" customWidth="1"/>
    <col min="7" max="7" width="16" bestFit="1" customWidth="1"/>
    <col min="8" max="8" width="14.5546875" bestFit="1" customWidth="1"/>
  </cols>
  <sheetData>
    <row r="1" spans="1:8" x14ac:dyDescent="0.3">
      <c r="A1" t="s">
        <v>340</v>
      </c>
      <c r="F1" t="s">
        <v>355</v>
      </c>
      <c r="G1" s="1"/>
      <c r="H1" s="1"/>
    </row>
    <row r="2" spans="1:8" x14ac:dyDescent="0.3">
      <c r="B2" t="s">
        <v>342</v>
      </c>
      <c r="C2" s="1" t="s">
        <v>343</v>
      </c>
      <c r="D2" s="1" t="s">
        <v>344</v>
      </c>
      <c r="F2" t="s">
        <v>342</v>
      </c>
      <c r="G2" s="1" t="s">
        <v>343</v>
      </c>
      <c r="H2" s="1" t="s">
        <v>344</v>
      </c>
    </row>
    <row r="3" spans="1:8" x14ac:dyDescent="0.3">
      <c r="B3" s="1"/>
      <c r="F3" s="1"/>
      <c r="G3" s="1"/>
      <c r="H3" s="1"/>
    </row>
    <row r="4" spans="1:8" x14ac:dyDescent="0.3">
      <c r="A4" s="33" t="s">
        <v>347</v>
      </c>
      <c r="B4" s="83">
        <v>1900</v>
      </c>
      <c r="C4" s="83">
        <f>3500</f>
        <v>3500</v>
      </c>
      <c r="D4" s="83">
        <v>5500</v>
      </c>
      <c r="F4" s="83">
        <v>1900</v>
      </c>
      <c r="G4" s="83">
        <f>3500</f>
        <v>3500</v>
      </c>
      <c r="H4" s="83">
        <v>5500</v>
      </c>
    </row>
    <row r="5" spans="1:8" x14ac:dyDescent="0.3">
      <c r="A5" s="33" t="s">
        <v>346</v>
      </c>
      <c r="B5" s="83">
        <v>950</v>
      </c>
      <c r="C5" s="83"/>
      <c r="D5" s="83"/>
      <c r="F5" s="83">
        <v>950</v>
      </c>
      <c r="G5" s="83"/>
      <c r="H5" s="83"/>
    </row>
    <row r="6" spans="1:8" ht="15" thickBot="1" x14ac:dyDescent="0.35">
      <c r="A6" s="78" t="s">
        <v>349</v>
      </c>
      <c r="B6" s="84">
        <f>SUM(B4:B5)</f>
        <v>2850</v>
      </c>
      <c r="C6" s="84">
        <f>SUM(C4:C5)</f>
        <v>3500</v>
      </c>
      <c r="D6" s="84">
        <f>SUM(D4:D5)</f>
        <v>5500</v>
      </c>
      <c r="F6" s="84">
        <f>SUM(F4:F5)</f>
        <v>2850</v>
      </c>
      <c r="G6" s="84">
        <f>SUM(G4:G5)</f>
        <v>3500</v>
      </c>
      <c r="H6" s="84">
        <f>SUM(H4:H5)</f>
        <v>5500</v>
      </c>
    </row>
    <row r="7" spans="1:8" x14ac:dyDescent="0.3">
      <c r="B7" s="1"/>
      <c r="F7" s="1"/>
      <c r="G7" s="1"/>
      <c r="H7" s="1"/>
    </row>
    <row r="8" spans="1:8" x14ac:dyDescent="0.3">
      <c r="A8" s="50" t="s">
        <v>351</v>
      </c>
      <c r="B8" s="85"/>
      <c r="C8" s="85"/>
      <c r="D8" s="85"/>
      <c r="F8" s="85"/>
      <c r="G8" s="85"/>
      <c r="H8" s="85"/>
    </row>
    <row r="9" spans="1:8" x14ac:dyDescent="0.3">
      <c r="A9" s="52" t="s">
        <v>348</v>
      </c>
      <c r="B9" s="85">
        <v>2000</v>
      </c>
      <c r="C9" s="85">
        <v>1500</v>
      </c>
      <c r="D9" s="85">
        <v>500</v>
      </c>
      <c r="F9" s="85">
        <v>2000</v>
      </c>
      <c r="G9" s="85">
        <v>1500</v>
      </c>
      <c r="H9" s="85">
        <v>500</v>
      </c>
    </row>
    <row r="10" spans="1:8" x14ac:dyDescent="0.3">
      <c r="A10" s="52" t="s">
        <v>350</v>
      </c>
      <c r="B10" s="85">
        <v>2</v>
      </c>
      <c r="C10" s="85">
        <v>2</v>
      </c>
      <c r="D10" s="85">
        <v>2</v>
      </c>
      <c r="F10" s="85"/>
      <c r="G10" s="85"/>
      <c r="H10" s="85"/>
    </row>
    <row r="11" spans="1:8" ht="15" thickBot="1" x14ac:dyDescent="0.35">
      <c r="A11" s="79" t="s">
        <v>349</v>
      </c>
      <c r="B11" s="86">
        <f>B9*B10</f>
        <v>4000</v>
      </c>
      <c r="C11" s="86">
        <f>C9*C10</f>
        <v>3000</v>
      </c>
      <c r="D11" s="86">
        <f>D9*D10</f>
        <v>1000</v>
      </c>
      <c r="F11" s="86">
        <f>F9*F10</f>
        <v>0</v>
      </c>
      <c r="G11" s="86">
        <f>G9*G10</f>
        <v>0</v>
      </c>
      <c r="H11" s="86">
        <f>H9*H10</f>
        <v>0</v>
      </c>
    </row>
    <row r="12" spans="1:8" x14ac:dyDescent="0.3">
      <c r="A12" s="52"/>
      <c r="B12" s="85"/>
      <c r="C12" s="85"/>
      <c r="D12" s="85"/>
      <c r="F12" s="85"/>
      <c r="G12" s="85"/>
      <c r="H12" s="85"/>
    </row>
    <row r="13" spans="1:8" x14ac:dyDescent="0.3">
      <c r="A13" s="52" t="s">
        <v>354</v>
      </c>
      <c r="B13" s="85"/>
      <c r="C13" s="85">
        <v>50000</v>
      </c>
      <c r="D13" s="85">
        <v>0</v>
      </c>
      <c r="F13" s="85"/>
      <c r="G13" s="85">
        <v>50000</v>
      </c>
      <c r="H13" s="85">
        <v>0</v>
      </c>
    </row>
    <row r="14" spans="1:8" x14ac:dyDescent="0.3">
      <c r="A14" s="90" t="s">
        <v>352</v>
      </c>
      <c r="B14" s="91">
        <v>3000</v>
      </c>
      <c r="C14" s="91"/>
      <c r="D14" s="91"/>
      <c r="F14" s="91">
        <v>3000</v>
      </c>
      <c r="G14" s="91"/>
      <c r="H14" s="91"/>
    </row>
    <row r="15" spans="1:8" ht="15" thickBot="1" x14ac:dyDescent="0.35">
      <c r="A15" s="79" t="s">
        <v>36</v>
      </c>
      <c r="B15" s="86">
        <f>SUM(B12:B14)</f>
        <v>3000</v>
      </c>
      <c r="C15" s="86">
        <f>SUM(C12:C14)</f>
        <v>50000</v>
      </c>
      <c r="D15" s="86">
        <f>SUM(D12:D14)</f>
        <v>0</v>
      </c>
      <c r="F15" s="86">
        <f>SUM(F12:F14)</f>
        <v>3000</v>
      </c>
      <c r="G15" s="86">
        <f>SUM(G12:G14)</f>
        <v>50000</v>
      </c>
      <c r="H15" s="86">
        <f>SUM(H12:H14)</f>
        <v>0</v>
      </c>
    </row>
    <row r="16" spans="1:8" x14ac:dyDescent="0.3">
      <c r="A16" s="52"/>
      <c r="B16" s="85"/>
      <c r="C16" s="85"/>
      <c r="D16" s="85"/>
      <c r="F16" s="85"/>
      <c r="G16" s="85"/>
      <c r="H16" s="85"/>
    </row>
    <row r="17" spans="1:8" ht="15" thickBot="1" x14ac:dyDescent="0.35">
      <c r="A17" s="80" t="s">
        <v>349</v>
      </c>
      <c r="B17" s="87">
        <f>SUM(B15,B11,B6)</f>
        <v>9850</v>
      </c>
      <c r="C17" s="87">
        <f>SUM(C15,C11,C6)</f>
        <v>56500</v>
      </c>
      <c r="D17" s="87">
        <f t="shared" ref="D17" si="0">SUM(D15,D11,D6)</f>
        <v>6500</v>
      </c>
      <c r="F17" s="87">
        <f>SUM(F15,F11,F6)</f>
        <v>5850</v>
      </c>
      <c r="G17" s="87">
        <f>SUM(G15,G11,G6)</f>
        <v>53500</v>
      </c>
      <c r="H17" s="87">
        <f t="shared" ref="H17" si="1">SUM(H15,H11,H6)</f>
        <v>5500</v>
      </c>
    </row>
    <row r="18" spans="1:8" x14ac:dyDescent="0.3">
      <c r="A18" s="81"/>
      <c r="B18" s="88" t="s">
        <v>342</v>
      </c>
      <c r="C18" s="88" t="s">
        <v>343</v>
      </c>
      <c r="D18" s="88" t="s">
        <v>344</v>
      </c>
      <c r="F18" s="88" t="s">
        <v>342</v>
      </c>
      <c r="G18" s="88" t="s">
        <v>343</v>
      </c>
      <c r="H18" s="88" t="s">
        <v>344</v>
      </c>
    </row>
    <row r="19" spans="1:8" ht="15" thickBot="1" x14ac:dyDescent="0.35">
      <c r="A19" s="82" t="s">
        <v>353</v>
      </c>
      <c r="B19" s="89">
        <f>B17*12*2</f>
        <v>236400</v>
      </c>
      <c r="C19" s="89">
        <f>C17*12*2</f>
        <v>1356000</v>
      </c>
      <c r="D19" s="89">
        <f>D17*12*2</f>
        <v>156000</v>
      </c>
      <c r="F19" s="89">
        <f>F17*12*2</f>
        <v>140400</v>
      </c>
      <c r="G19" s="89">
        <f>G17*12*2</f>
        <v>1284000</v>
      </c>
      <c r="H19" s="89">
        <f>H17*12*2</f>
        <v>132000</v>
      </c>
    </row>
    <row r="20" spans="1:8" ht="15" thickTop="1" x14ac:dyDescent="0.3"/>
  </sheetData>
  <pageMargins left="0.7" right="0.7" top="0.75" bottom="0.75" header="0.3" footer="0.3"/>
  <pageSetup scale="85" fitToHeight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3215-0492-446C-B1EB-430B5D43CE63}">
  <dimension ref="A1:E28"/>
  <sheetViews>
    <sheetView topLeftCell="A16" workbookViewId="0">
      <selection activeCell="C25" sqref="C25"/>
    </sheetView>
  </sheetViews>
  <sheetFormatPr defaultRowHeight="14.4" x14ac:dyDescent="0.3"/>
  <cols>
    <col min="1" max="1" width="28.5546875" bestFit="1" customWidth="1"/>
    <col min="2" max="2" width="18.109375" bestFit="1" customWidth="1"/>
    <col min="3" max="3" width="17.109375" bestFit="1" customWidth="1"/>
    <col min="4" max="4" width="17" bestFit="1" customWidth="1"/>
    <col min="5" max="5" width="13.5546875" bestFit="1" customWidth="1"/>
  </cols>
  <sheetData>
    <row r="1" spans="1:5" x14ac:dyDescent="0.3">
      <c r="A1" s="24"/>
      <c r="B1" s="24" t="s">
        <v>356</v>
      </c>
      <c r="C1" s="24" t="s">
        <v>357</v>
      </c>
      <c r="D1" s="24" t="s">
        <v>358</v>
      </c>
      <c r="E1" s="1"/>
    </row>
    <row r="2" spans="1:5" x14ac:dyDescent="0.3">
      <c r="A2" s="98" t="s">
        <v>345</v>
      </c>
      <c r="B2" s="93"/>
      <c r="C2" s="93"/>
      <c r="D2" s="93"/>
    </row>
    <row r="3" spans="1:5" x14ac:dyDescent="0.3">
      <c r="A3" s="33" t="s">
        <v>324</v>
      </c>
      <c r="B3" s="83">
        <v>1450000</v>
      </c>
      <c r="C3" s="83">
        <v>3100000</v>
      </c>
      <c r="D3" s="83">
        <v>7200000</v>
      </c>
    </row>
    <row r="4" spans="1:5" x14ac:dyDescent="0.3">
      <c r="A4" s="93" t="s">
        <v>359</v>
      </c>
      <c r="B4" s="83">
        <f>145000</f>
        <v>145000</v>
      </c>
      <c r="C4" s="83">
        <v>310000</v>
      </c>
      <c r="D4" s="83">
        <v>720000</v>
      </c>
    </row>
    <row r="5" spans="1:5" x14ac:dyDescent="0.3">
      <c r="A5" s="93" t="s">
        <v>376</v>
      </c>
      <c r="B5" s="83">
        <f>SUM(B3:B4)</f>
        <v>1595000</v>
      </c>
      <c r="C5" s="83">
        <f t="shared" ref="C5:D5" si="0">SUM(C3:C4)</f>
        <v>3410000</v>
      </c>
      <c r="D5" s="83">
        <f t="shared" si="0"/>
        <v>7920000</v>
      </c>
    </row>
    <row r="6" spans="1:5" x14ac:dyDescent="0.3">
      <c r="A6" s="24"/>
      <c r="B6" s="1"/>
      <c r="C6" s="1"/>
      <c r="D6" s="1"/>
    </row>
    <row r="7" spans="1:5" x14ac:dyDescent="0.3">
      <c r="A7" s="97" t="s">
        <v>362</v>
      </c>
      <c r="B7" s="13"/>
      <c r="C7" s="13"/>
      <c r="D7" s="13"/>
    </row>
    <row r="8" spans="1:5" x14ac:dyDescent="0.3">
      <c r="A8" s="35" t="s">
        <v>360</v>
      </c>
      <c r="B8" s="13">
        <v>150000</v>
      </c>
      <c r="C8" s="13">
        <f>250000</f>
        <v>250000</v>
      </c>
      <c r="D8" s="13">
        <v>310000</v>
      </c>
    </row>
    <row r="9" spans="1:5" x14ac:dyDescent="0.3">
      <c r="A9" s="92" t="s">
        <v>361</v>
      </c>
      <c r="B9" s="13">
        <f>21000</f>
        <v>21000</v>
      </c>
      <c r="C9" s="13">
        <v>30000</v>
      </c>
      <c r="D9" s="13">
        <v>45000</v>
      </c>
    </row>
    <row r="10" spans="1:5" x14ac:dyDescent="0.3">
      <c r="A10" s="92" t="s">
        <v>363</v>
      </c>
      <c r="B10" s="13">
        <f>398</f>
        <v>398</v>
      </c>
      <c r="C10" s="13">
        <f>398</f>
        <v>398</v>
      </c>
      <c r="D10" s="13">
        <f>398</f>
        <v>398</v>
      </c>
    </row>
    <row r="12" spans="1:5" x14ac:dyDescent="0.3">
      <c r="A12" s="50" t="s">
        <v>364</v>
      </c>
      <c r="B12" s="52"/>
      <c r="C12" s="52"/>
      <c r="D12" s="52"/>
    </row>
    <row r="13" spans="1:5" x14ac:dyDescent="0.3">
      <c r="A13" s="52" t="s">
        <v>365</v>
      </c>
      <c r="B13" s="94">
        <v>30000</v>
      </c>
      <c r="C13" s="94">
        <v>30000</v>
      </c>
      <c r="D13" s="94">
        <v>30000</v>
      </c>
    </row>
    <row r="14" spans="1:5" x14ac:dyDescent="0.3">
      <c r="A14" s="52" t="s">
        <v>366</v>
      </c>
      <c r="B14" s="94">
        <v>3500</v>
      </c>
      <c r="C14" s="94">
        <v>1900</v>
      </c>
      <c r="D14" s="94">
        <v>1700</v>
      </c>
    </row>
    <row r="15" spans="1:5" x14ac:dyDescent="0.3">
      <c r="A15" s="52" t="s">
        <v>367</v>
      </c>
      <c r="B15" s="94">
        <v>398</v>
      </c>
      <c r="C15" s="94">
        <v>398</v>
      </c>
      <c r="D15" s="94">
        <v>398</v>
      </c>
    </row>
    <row r="16" spans="1:5" x14ac:dyDescent="0.3">
      <c r="A16" s="52" t="s">
        <v>368</v>
      </c>
      <c r="B16" s="85">
        <f>B15*B14</f>
        <v>1393000</v>
      </c>
      <c r="C16" s="85">
        <f t="shared" ref="C16:D16" si="1">C15*C14</f>
        <v>756200</v>
      </c>
      <c r="D16" s="85">
        <f t="shared" si="1"/>
        <v>676600</v>
      </c>
    </row>
    <row r="18" spans="1:4" ht="15" thickBot="1" x14ac:dyDescent="0.35">
      <c r="A18" s="99" t="s">
        <v>369</v>
      </c>
      <c r="B18" s="100">
        <f>SUM(B16,B9,B8)</f>
        <v>1564000</v>
      </c>
      <c r="C18" s="100">
        <f t="shared" ref="C18:D18" si="2">SUM(C16,C4,C3)</f>
        <v>4166200</v>
      </c>
      <c r="D18" s="100">
        <f t="shared" si="2"/>
        <v>8596600</v>
      </c>
    </row>
    <row r="20" spans="1:4" x14ac:dyDescent="0.3">
      <c r="A20" s="96" t="s">
        <v>370</v>
      </c>
      <c r="B20" s="101">
        <v>30000</v>
      </c>
      <c r="C20" s="101">
        <v>30000</v>
      </c>
      <c r="D20" s="101">
        <v>30000</v>
      </c>
    </row>
    <row r="21" spans="1:4" x14ac:dyDescent="0.3">
      <c r="A21" s="96" t="s">
        <v>371</v>
      </c>
      <c r="B21" s="101">
        <v>250000</v>
      </c>
      <c r="C21" s="101">
        <v>250000</v>
      </c>
      <c r="D21" s="101">
        <v>250000</v>
      </c>
    </row>
    <row r="22" spans="1:4" x14ac:dyDescent="0.3">
      <c r="A22" s="96" t="s">
        <v>372</v>
      </c>
      <c r="B22" s="96">
        <f>B21/B20</f>
        <v>8.3333333333333339</v>
      </c>
      <c r="C22" s="96">
        <f t="shared" ref="C22:D22" si="3">C21/C20</f>
        <v>8.3333333333333339</v>
      </c>
      <c r="D22" s="96">
        <f t="shared" si="3"/>
        <v>8.3333333333333339</v>
      </c>
    </row>
    <row r="23" spans="1:4" x14ac:dyDescent="0.3">
      <c r="A23" s="40"/>
      <c r="B23" s="40"/>
      <c r="C23" s="40"/>
      <c r="D23" s="40"/>
    </row>
    <row r="24" spans="1:4" x14ac:dyDescent="0.3">
      <c r="A24" s="95" t="s">
        <v>373</v>
      </c>
      <c r="B24" s="102">
        <f>B18*B22</f>
        <v>13033333.333333334</v>
      </c>
      <c r="C24" s="102">
        <f t="shared" ref="C24:D24" si="4">C18*C22</f>
        <v>34718333.333333336</v>
      </c>
      <c r="D24" s="102">
        <f t="shared" si="4"/>
        <v>71638333.333333343</v>
      </c>
    </row>
    <row r="26" spans="1:4" x14ac:dyDescent="0.3">
      <c r="A26" s="95" t="s">
        <v>374</v>
      </c>
      <c r="B26" s="1">
        <f>B24+B5</f>
        <v>14628333.333333334</v>
      </c>
      <c r="C26" s="1">
        <f t="shared" ref="C26:D26" si="5">C24+C5</f>
        <v>38128333.333333336</v>
      </c>
      <c r="D26" s="1">
        <f t="shared" si="5"/>
        <v>79558333.333333343</v>
      </c>
    </row>
    <row r="27" spans="1:4" x14ac:dyDescent="0.3">
      <c r="B27" s="24" t="s">
        <v>356</v>
      </c>
      <c r="C27" s="24" t="s">
        <v>357</v>
      </c>
      <c r="D27" s="24" t="s">
        <v>358</v>
      </c>
    </row>
    <row r="28" spans="1:4" x14ac:dyDescent="0.3">
      <c r="A28" t="s">
        <v>375</v>
      </c>
      <c r="B28" s="1">
        <f>SUM(B26,B5)</f>
        <v>16223333.333333334</v>
      </c>
      <c r="C28" s="1">
        <f t="shared" ref="C28:D28" si="6">SUM(C26,C5)</f>
        <v>41538333.333333336</v>
      </c>
      <c r="D28" s="1">
        <f t="shared" si="6"/>
        <v>87478333.333333343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12C-4A17-42CB-9CFE-C91840DD7363}">
  <sheetPr>
    <pageSetUpPr fitToPage="1"/>
  </sheetPr>
  <dimension ref="A1:M24"/>
  <sheetViews>
    <sheetView tabSelected="1" workbookViewId="0">
      <selection activeCell="M5" sqref="M5"/>
    </sheetView>
  </sheetViews>
  <sheetFormatPr defaultRowHeight="14.4" x14ac:dyDescent="0.3"/>
  <cols>
    <col min="1" max="1" width="10.5546875" bestFit="1" customWidth="1"/>
    <col min="2" max="2" width="13.109375" bestFit="1" customWidth="1"/>
    <col min="3" max="3" width="5.109375" bestFit="1" customWidth="1"/>
    <col min="4" max="5" width="8" bestFit="1" customWidth="1"/>
    <col min="6" max="6" width="6" bestFit="1" customWidth="1"/>
    <col min="8" max="11" width="5.44140625" bestFit="1" customWidth="1"/>
    <col min="12" max="12" width="1.88671875" bestFit="1" customWidth="1"/>
    <col min="13" max="13" width="5.77734375" bestFit="1" customWidth="1"/>
  </cols>
  <sheetData>
    <row r="1" spans="1:13" ht="119.4" x14ac:dyDescent="0.3">
      <c r="A1" t="s">
        <v>42</v>
      </c>
      <c r="C1" s="14" t="s">
        <v>43</v>
      </c>
      <c r="D1" s="16" t="s">
        <v>44</v>
      </c>
      <c r="E1" s="14" t="s">
        <v>45</v>
      </c>
      <c r="F1" s="14" t="s">
        <v>46</v>
      </c>
      <c r="H1" s="14" t="s">
        <v>43</v>
      </c>
      <c r="I1" s="14" t="s">
        <v>44</v>
      </c>
      <c r="J1" s="14" t="s">
        <v>45</v>
      </c>
      <c r="K1" s="14" t="s">
        <v>46</v>
      </c>
      <c r="M1" s="14" t="s">
        <v>48</v>
      </c>
    </row>
    <row r="2" spans="1:13" x14ac:dyDescent="0.3">
      <c r="B2" t="s">
        <v>47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2</v>
      </c>
      <c r="B3" t="s">
        <v>1</v>
      </c>
    </row>
    <row r="4" spans="1:13" x14ac:dyDescent="0.3">
      <c r="A4" t="s">
        <v>5</v>
      </c>
      <c r="B4" t="s">
        <v>6</v>
      </c>
      <c r="C4">
        <v>10</v>
      </c>
      <c r="D4">
        <v>19</v>
      </c>
      <c r="E4">
        <v>93</v>
      </c>
      <c r="F4">
        <v>1</v>
      </c>
      <c r="H4" s="15">
        <f>C4/C$2</f>
        <v>1</v>
      </c>
      <c r="I4" s="15">
        <f t="shared" ref="I4:K19" si="0">D4/D$2</f>
        <v>0.95</v>
      </c>
      <c r="J4" s="15">
        <f t="shared" si="0"/>
        <v>0.93</v>
      </c>
      <c r="K4" s="15">
        <f t="shared" si="0"/>
        <v>1</v>
      </c>
      <c r="M4" s="15" t="b">
        <f>OR(H4&lt;0.5,I4&lt;0.5,J4&lt;0.5,K4&lt;0.5)</f>
        <v>0</v>
      </c>
    </row>
    <row r="5" spans="1:13" x14ac:dyDescent="0.3">
      <c r="A5" t="s">
        <v>7</v>
      </c>
      <c r="B5" t="s">
        <v>8</v>
      </c>
      <c r="C5">
        <v>9</v>
      </c>
      <c r="D5">
        <v>20</v>
      </c>
      <c r="E5">
        <v>100</v>
      </c>
      <c r="F5">
        <v>1</v>
      </c>
      <c r="H5" s="15">
        <f t="shared" ref="H5:H20" si="1">C5/C$2</f>
        <v>0.9</v>
      </c>
      <c r="I5" s="15">
        <f t="shared" si="0"/>
        <v>1</v>
      </c>
      <c r="J5" s="15">
        <f t="shared" si="0"/>
        <v>1</v>
      </c>
      <c r="K5" s="15">
        <f t="shared" si="0"/>
        <v>1</v>
      </c>
      <c r="M5" s="15" t="b">
        <f t="shared" ref="M5:M20" si="2">OR(H5&lt;0.5,I5&lt;0.5,J5&lt;0.5,K5&lt;0.5)</f>
        <v>0</v>
      </c>
    </row>
    <row r="6" spans="1:13" x14ac:dyDescent="0.3">
      <c r="A6" t="s">
        <v>9</v>
      </c>
      <c r="B6" t="s">
        <v>10</v>
      </c>
      <c r="C6">
        <v>8</v>
      </c>
      <c r="D6">
        <v>17</v>
      </c>
      <c r="E6">
        <v>82</v>
      </c>
      <c r="F6">
        <v>1</v>
      </c>
      <c r="H6" s="15">
        <f>C6/C$2</f>
        <v>0.8</v>
      </c>
      <c r="I6" s="15">
        <f t="shared" si="0"/>
        <v>0.85</v>
      </c>
      <c r="J6" s="15">
        <f t="shared" si="0"/>
        <v>0.82</v>
      </c>
      <c r="K6" s="15">
        <f t="shared" si="0"/>
        <v>1</v>
      </c>
      <c r="M6" s="15" t="b">
        <f t="shared" si="2"/>
        <v>0</v>
      </c>
    </row>
    <row r="7" spans="1:13" x14ac:dyDescent="0.3">
      <c r="A7" t="s">
        <v>11</v>
      </c>
      <c r="B7" t="s">
        <v>12</v>
      </c>
      <c r="C7">
        <v>9</v>
      </c>
      <c r="D7">
        <v>10</v>
      </c>
      <c r="E7">
        <v>73</v>
      </c>
      <c r="F7">
        <v>1</v>
      </c>
      <c r="H7" s="15">
        <f t="shared" si="1"/>
        <v>0.9</v>
      </c>
      <c r="I7" s="15">
        <f t="shared" si="0"/>
        <v>0.5</v>
      </c>
      <c r="J7" s="15">
        <f t="shared" si="0"/>
        <v>0.73</v>
      </c>
      <c r="K7" s="15">
        <f t="shared" si="0"/>
        <v>1</v>
      </c>
      <c r="M7" s="15" t="b">
        <f t="shared" si="2"/>
        <v>0</v>
      </c>
    </row>
    <row r="8" spans="1:13" x14ac:dyDescent="0.3">
      <c r="A8" t="s">
        <v>13</v>
      </c>
      <c r="B8" t="s">
        <v>14</v>
      </c>
      <c r="C8">
        <v>10</v>
      </c>
      <c r="D8">
        <v>20</v>
      </c>
      <c r="E8">
        <v>59</v>
      </c>
      <c r="F8">
        <v>1</v>
      </c>
      <c r="H8" s="15">
        <f>C8/C$2</f>
        <v>1</v>
      </c>
      <c r="I8" s="15">
        <f t="shared" si="0"/>
        <v>1</v>
      </c>
      <c r="J8" s="15">
        <f t="shared" si="0"/>
        <v>0.59</v>
      </c>
      <c r="K8" s="15">
        <f t="shared" si="0"/>
        <v>1</v>
      </c>
      <c r="M8" s="15" t="b">
        <f t="shared" si="2"/>
        <v>0</v>
      </c>
    </row>
    <row r="9" spans="1:13" x14ac:dyDescent="0.3">
      <c r="A9" t="s">
        <v>15</v>
      </c>
      <c r="B9" t="s">
        <v>16</v>
      </c>
      <c r="C9">
        <v>9</v>
      </c>
      <c r="D9">
        <v>17</v>
      </c>
      <c r="E9">
        <v>100</v>
      </c>
      <c r="F9">
        <v>1</v>
      </c>
      <c r="H9" s="15">
        <f t="shared" si="1"/>
        <v>0.9</v>
      </c>
      <c r="I9" s="15">
        <f t="shared" si="0"/>
        <v>0.85</v>
      </c>
      <c r="J9" s="15">
        <f t="shared" si="0"/>
        <v>1</v>
      </c>
      <c r="K9" s="15">
        <f t="shared" si="0"/>
        <v>1</v>
      </c>
      <c r="M9" s="15" t="b">
        <f t="shared" si="2"/>
        <v>0</v>
      </c>
    </row>
    <row r="10" spans="1:13" x14ac:dyDescent="0.3">
      <c r="A10" t="s">
        <v>17</v>
      </c>
      <c r="B10" t="s">
        <v>8</v>
      </c>
      <c r="C10">
        <v>8</v>
      </c>
      <c r="D10">
        <v>20</v>
      </c>
      <c r="E10">
        <v>100</v>
      </c>
      <c r="F10">
        <v>0</v>
      </c>
      <c r="H10" s="15">
        <f>C10/C$2</f>
        <v>0.8</v>
      </c>
      <c r="I10" s="15">
        <f t="shared" si="0"/>
        <v>1</v>
      </c>
      <c r="J10" s="15">
        <f t="shared" si="0"/>
        <v>1</v>
      </c>
      <c r="K10" s="15">
        <f t="shared" si="0"/>
        <v>0</v>
      </c>
      <c r="M10" s="15" t="b">
        <f t="shared" si="2"/>
        <v>1</v>
      </c>
    </row>
    <row r="11" spans="1:13" x14ac:dyDescent="0.3">
      <c r="A11" t="s">
        <v>18</v>
      </c>
      <c r="B11" t="s">
        <v>19</v>
      </c>
      <c r="C11">
        <v>5</v>
      </c>
      <c r="D11">
        <v>6</v>
      </c>
      <c r="E11">
        <v>100</v>
      </c>
      <c r="F11">
        <v>1</v>
      </c>
      <c r="H11" s="15">
        <f t="shared" si="1"/>
        <v>0.5</v>
      </c>
      <c r="I11" s="15">
        <f t="shared" si="0"/>
        <v>0.3</v>
      </c>
      <c r="J11" s="15">
        <f t="shared" si="0"/>
        <v>1</v>
      </c>
      <c r="K11" s="15">
        <f t="shared" si="0"/>
        <v>1</v>
      </c>
      <c r="M11" s="15" t="b">
        <f t="shared" si="2"/>
        <v>1</v>
      </c>
    </row>
    <row r="12" spans="1:13" x14ac:dyDescent="0.3">
      <c r="A12" t="s">
        <v>9</v>
      </c>
      <c r="B12" t="s">
        <v>20</v>
      </c>
      <c r="C12">
        <v>10</v>
      </c>
      <c r="D12">
        <v>20</v>
      </c>
      <c r="E12">
        <v>67</v>
      </c>
      <c r="F12">
        <v>1</v>
      </c>
      <c r="H12" s="15">
        <f t="shared" si="1"/>
        <v>1</v>
      </c>
      <c r="I12" s="15">
        <f t="shared" si="0"/>
        <v>1</v>
      </c>
      <c r="J12" s="15">
        <f t="shared" si="0"/>
        <v>0.67</v>
      </c>
      <c r="K12" s="15">
        <f t="shared" si="0"/>
        <v>1</v>
      </c>
      <c r="M12" s="15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15">
        <f t="shared" si="1"/>
        <v>0.9</v>
      </c>
      <c r="I13" s="15">
        <f t="shared" si="0"/>
        <v>1</v>
      </c>
      <c r="J13" s="15">
        <f t="shared" si="0"/>
        <v>0.7</v>
      </c>
      <c r="K13" s="15">
        <f t="shared" si="0"/>
        <v>1</v>
      </c>
      <c r="M13" s="15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15">
        <f t="shared" si="1"/>
        <v>1</v>
      </c>
      <c r="I14" s="15">
        <f t="shared" si="0"/>
        <v>0.95</v>
      </c>
      <c r="J14" s="15">
        <f t="shared" si="0"/>
        <v>0.8</v>
      </c>
      <c r="K14" s="15">
        <f t="shared" si="0"/>
        <v>1</v>
      </c>
      <c r="M14" s="15" t="b">
        <f t="shared" si="2"/>
        <v>0</v>
      </c>
    </row>
    <row r="15" spans="1:13" x14ac:dyDescent="0.3">
      <c r="A15" t="s">
        <v>5</v>
      </c>
      <c r="B15" t="s">
        <v>25</v>
      </c>
      <c r="C15">
        <v>8</v>
      </c>
      <c r="D15">
        <v>17</v>
      </c>
      <c r="E15">
        <v>90</v>
      </c>
      <c r="F15">
        <v>1</v>
      </c>
      <c r="H15" s="15">
        <f t="shared" si="1"/>
        <v>0.8</v>
      </c>
      <c r="I15" s="15">
        <f t="shared" si="0"/>
        <v>0.85</v>
      </c>
      <c r="J15" s="15">
        <f t="shared" si="0"/>
        <v>0.9</v>
      </c>
      <c r="K15" s="15">
        <f t="shared" si="0"/>
        <v>1</v>
      </c>
      <c r="M15" s="15" t="b">
        <f t="shared" si="2"/>
        <v>0</v>
      </c>
    </row>
    <row r="16" spans="1:13" x14ac:dyDescent="0.3">
      <c r="A16" t="s">
        <v>26</v>
      </c>
      <c r="B16" t="s">
        <v>12</v>
      </c>
      <c r="C16">
        <v>9</v>
      </c>
      <c r="D16">
        <v>19</v>
      </c>
      <c r="E16">
        <v>45</v>
      </c>
      <c r="F16">
        <v>0</v>
      </c>
      <c r="H16" s="15">
        <f t="shared" si="1"/>
        <v>0.9</v>
      </c>
      <c r="I16" s="15">
        <f t="shared" si="0"/>
        <v>0.95</v>
      </c>
      <c r="J16" s="15">
        <f t="shared" si="0"/>
        <v>0.45</v>
      </c>
      <c r="K16" s="15">
        <f t="shared" si="0"/>
        <v>0</v>
      </c>
      <c r="L16" t="s">
        <v>49</v>
      </c>
      <c r="M16" s="15" t="b">
        <f t="shared" si="2"/>
        <v>1</v>
      </c>
    </row>
    <row r="17" spans="1:13" x14ac:dyDescent="0.3">
      <c r="A17" t="s">
        <v>27</v>
      </c>
      <c r="B17" t="s">
        <v>8</v>
      </c>
      <c r="C17">
        <v>7</v>
      </c>
      <c r="D17">
        <v>20</v>
      </c>
      <c r="E17">
        <v>90</v>
      </c>
      <c r="F17">
        <v>1</v>
      </c>
      <c r="H17" s="15">
        <f t="shared" si="1"/>
        <v>0.7</v>
      </c>
      <c r="I17" s="15">
        <f t="shared" si="0"/>
        <v>1</v>
      </c>
      <c r="J17" s="15">
        <f t="shared" si="0"/>
        <v>0.9</v>
      </c>
      <c r="K17" s="15">
        <f t="shared" si="0"/>
        <v>1</v>
      </c>
      <c r="M17" s="15" t="b">
        <f t="shared" si="2"/>
        <v>0</v>
      </c>
    </row>
    <row r="18" spans="1:13" x14ac:dyDescent="0.3">
      <c r="A18" t="s">
        <v>28</v>
      </c>
      <c r="B18" t="s">
        <v>29</v>
      </c>
      <c r="C18">
        <v>10</v>
      </c>
      <c r="D18">
        <v>10</v>
      </c>
      <c r="E18">
        <v>80</v>
      </c>
      <c r="F18">
        <v>1</v>
      </c>
      <c r="H18" s="15">
        <f t="shared" si="1"/>
        <v>1</v>
      </c>
      <c r="I18" s="15">
        <f t="shared" si="0"/>
        <v>0.5</v>
      </c>
      <c r="J18" s="15">
        <f t="shared" si="0"/>
        <v>0.8</v>
      </c>
      <c r="K18" s="15">
        <f t="shared" si="0"/>
        <v>1</v>
      </c>
      <c r="M18" s="15" t="b">
        <f t="shared" si="2"/>
        <v>0</v>
      </c>
    </row>
    <row r="19" spans="1:13" x14ac:dyDescent="0.3">
      <c r="A19" t="s">
        <v>30</v>
      </c>
      <c r="B19" t="s">
        <v>24</v>
      </c>
      <c r="C19">
        <v>11</v>
      </c>
      <c r="D19">
        <v>20</v>
      </c>
      <c r="E19">
        <v>69</v>
      </c>
      <c r="F19">
        <v>1</v>
      </c>
      <c r="H19" s="15">
        <f t="shared" si="1"/>
        <v>1.1000000000000001</v>
      </c>
      <c r="I19" s="15">
        <f t="shared" si="0"/>
        <v>1</v>
      </c>
      <c r="J19" s="15">
        <f t="shared" si="0"/>
        <v>0.69</v>
      </c>
      <c r="K19" s="15">
        <f t="shared" si="0"/>
        <v>1</v>
      </c>
      <c r="M19" s="15" t="b">
        <f t="shared" si="2"/>
        <v>0</v>
      </c>
    </row>
    <row r="20" spans="1:13" x14ac:dyDescent="0.3">
      <c r="A20" t="s">
        <v>31</v>
      </c>
      <c r="B20" t="s">
        <v>12</v>
      </c>
      <c r="C20">
        <v>10</v>
      </c>
      <c r="D20">
        <v>14</v>
      </c>
      <c r="E20">
        <v>90</v>
      </c>
      <c r="F20">
        <v>1</v>
      </c>
      <c r="H20" s="15">
        <f t="shared" si="1"/>
        <v>1</v>
      </c>
      <c r="I20" s="15">
        <f t="shared" ref="I20" si="3">D20/D$2</f>
        <v>0.7</v>
      </c>
      <c r="J20" s="15">
        <f t="shared" ref="J20" si="4">E20/E$2</f>
        <v>0.9</v>
      </c>
      <c r="K20" s="15">
        <f t="shared" ref="K20" si="5">F20/F$2</f>
        <v>1</v>
      </c>
      <c r="M20" s="15" t="b">
        <f t="shared" si="2"/>
        <v>0</v>
      </c>
    </row>
    <row r="22" spans="1:13" x14ac:dyDescent="0.3">
      <c r="A22" t="s">
        <v>33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5">
        <f>MAX(H4:H20)</f>
        <v>1.1000000000000001</v>
      </c>
      <c r="I22" s="15">
        <f t="shared" ref="I22:K22" si="7">MAX(I4:I20)</f>
        <v>1</v>
      </c>
      <c r="J22" s="15">
        <f t="shared" si="7"/>
        <v>1</v>
      </c>
      <c r="K22" s="15">
        <f t="shared" si="7"/>
        <v>1</v>
      </c>
    </row>
    <row r="23" spans="1:13" x14ac:dyDescent="0.3">
      <c r="A23" t="s">
        <v>34</v>
      </c>
      <c r="C23">
        <f>MIN(C5:C21)</f>
        <v>5</v>
      </c>
      <c r="D23">
        <f t="shared" ref="D23:F23" si="8">MIN(D5:D21)</f>
        <v>6</v>
      </c>
      <c r="E23">
        <f>MIN(E5:E21)</f>
        <v>45</v>
      </c>
      <c r="F23">
        <f t="shared" si="8"/>
        <v>0</v>
      </c>
      <c r="H23" s="15">
        <f>MIN(H5:H21)</f>
        <v>0.5</v>
      </c>
      <c r="I23" s="15">
        <f t="shared" ref="I23" si="9">MIN(I5:I21)</f>
        <v>0.3</v>
      </c>
      <c r="J23" s="15">
        <f>MIN(J5:J21)</f>
        <v>0.45</v>
      </c>
      <c r="K23" s="15">
        <f t="shared" ref="K23" si="10">MIN(K5:K21)</f>
        <v>0</v>
      </c>
    </row>
    <row r="24" spans="1:13" x14ac:dyDescent="0.3">
      <c r="A24" t="s">
        <v>35</v>
      </c>
      <c r="C24">
        <f>AVERAGE(C6:C22)</f>
        <v>9</v>
      </c>
      <c r="D24">
        <f>AVERAGE(D6:D22)</f>
        <v>16.8125</v>
      </c>
      <c r="E24">
        <f>AVERAGE(E6:E22)</f>
        <v>80.9375</v>
      </c>
      <c r="F24">
        <f>AVERAGE(F6:F22)</f>
        <v>0.875</v>
      </c>
      <c r="H24" s="15">
        <f>AVERAGE(H6:H22)</f>
        <v>0.9</v>
      </c>
      <c r="I24" s="15">
        <f>AVERAGE(I6:I22)</f>
        <v>0.84062499999999996</v>
      </c>
      <c r="J24" s="15">
        <f>AVERAGE(J6:J22)</f>
        <v>0.80937499999999996</v>
      </c>
      <c r="K24" s="15">
        <f>AVERAGE(K6:K22)</f>
        <v>0.875</v>
      </c>
    </row>
  </sheetData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4" priority="3" operator="lessThan">
      <formula>0.5</formula>
    </cfRule>
  </conditionalFormatting>
  <conditionalFormatting sqref="M4:M20">
    <cfRule type="cellIs" dxfId="3" priority="1" operator="equal">
      <formula>TRUE</formula>
    </cfRule>
    <cfRule type="cellIs" dxfId="2" priority="2" operator="equal">
      <formula>0.5</formula>
    </cfRule>
  </conditionalFormatting>
  <pageMargins left="0.7" right="0.7" top="0.75" bottom="0.75" header="0.3" footer="0.3"/>
  <pageSetup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D7DC-E40E-4687-95BC-045FFED25CD3}">
  <dimension ref="A1:L9"/>
  <sheetViews>
    <sheetView workbookViewId="0">
      <selection activeCell="L5" sqref="L5"/>
    </sheetView>
  </sheetViews>
  <sheetFormatPr defaultRowHeight="14.4" x14ac:dyDescent="0.3"/>
  <cols>
    <col min="4" max="4" width="10.109375" bestFit="1" customWidth="1"/>
    <col min="6" max="6" width="9.6640625" bestFit="1" customWidth="1"/>
  </cols>
  <sheetData>
    <row r="1" spans="1:12" x14ac:dyDescent="0.3">
      <c r="A1" t="s">
        <v>50</v>
      </c>
      <c r="D1" t="s">
        <v>61</v>
      </c>
    </row>
    <row r="4" spans="1:12" x14ac:dyDescent="0.3">
      <c r="A4" t="s">
        <v>51</v>
      </c>
      <c r="B4" s="17" t="s">
        <v>4</v>
      </c>
      <c r="C4" s="17">
        <v>3</v>
      </c>
      <c r="D4" s="18" t="s">
        <v>52</v>
      </c>
      <c r="E4" s="18">
        <v>5</v>
      </c>
      <c r="F4" s="19" t="s">
        <v>53</v>
      </c>
      <c r="G4" s="19">
        <v>4</v>
      </c>
      <c r="H4" s="20" t="s">
        <v>54</v>
      </c>
      <c r="I4" s="20">
        <v>3</v>
      </c>
      <c r="J4" s="21" t="s">
        <v>55</v>
      </c>
      <c r="K4" s="21">
        <v>1</v>
      </c>
      <c r="L4" t="s">
        <v>36</v>
      </c>
    </row>
    <row r="5" spans="1:12" x14ac:dyDescent="0.3">
      <c r="A5" t="s">
        <v>56</v>
      </c>
      <c r="B5" s="17">
        <v>1</v>
      </c>
      <c r="C5" s="17">
        <f>C$4*B5</f>
        <v>3</v>
      </c>
      <c r="D5" s="18">
        <v>5</v>
      </c>
      <c r="E5" s="18">
        <f>E$4*D5</f>
        <v>25</v>
      </c>
      <c r="F5" s="19">
        <v>1</v>
      </c>
      <c r="G5" s="19">
        <f>F5*G$4</f>
        <v>4</v>
      </c>
      <c r="H5" s="20">
        <v>4</v>
      </c>
      <c r="I5" s="20">
        <f>H5*I$4</f>
        <v>12</v>
      </c>
      <c r="J5" s="21">
        <v>5</v>
      </c>
      <c r="K5" s="21">
        <f>K$4*J5</f>
        <v>5</v>
      </c>
      <c r="L5">
        <f>C5+E5+G5+I5+K5</f>
        <v>49</v>
      </c>
    </row>
    <row r="6" spans="1:12" x14ac:dyDescent="0.3">
      <c r="A6" t="s">
        <v>57</v>
      </c>
      <c r="B6" s="17">
        <v>4</v>
      </c>
      <c r="C6" s="17">
        <f t="shared" ref="C6:C9" si="0">C$4*B6</f>
        <v>12</v>
      </c>
      <c r="D6" s="18">
        <v>4</v>
      </c>
      <c r="E6" s="18">
        <f>E$4*D6</f>
        <v>20</v>
      </c>
      <c r="F6" s="19">
        <v>3</v>
      </c>
      <c r="G6" s="19">
        <f t="shared" ref="G6:G9" si="1">F6*G$4</f>
        <v>12</v>
      </c>
      <c r="H6" s="20">
        <v>2</v>
      </c>
      <c r="I6" s="20">
        <f t="shared" ref="I6:I8" si="2">H6*I$4</f>
        <v>6</v>
      </c>
      <c r="J6" s="21">
        <v>1</v>
      </c>
      <c r="K6" s="21">
        <f t="shared" ref="K6:K9" si="3">K$4*J6</f>
        <v>1</v>
      </c>
      <c r="L6">
        <f t="shared" ref="L6:L9" si="4">C6+E6+G6+I6+K6</f>
        <v>51</v>
      </c>
    </row>
    <row r="7" spans="1:12" x14ac:dyDescent="0.3">
      <c r="A7" t="s">
        <v>58</v>
      </c>
      <c r="B7" s="17">
        <v>5</v>
      </c>
      <c r="C7" s="17">
        <f>C$4*B7</f>
        <v>15</v>
      </c>
      <c r="D7" s="18">
        <v>1</v>
      </c>
      <c r="E7" s="18">
        <f t="shared" ref="E7:E9" si="5">E$4*D7</f>
        <v>5</v>
      </c>
      <c r="F7" s="19">
        <v>5</v>
      </c>
      <c r="G7" s="19">
        <f t="shared" si="1"/>
        <v>20</v>
      </c>
      <c r="H7" s="20">
        <v>3</v>
      </c>
      <c r="I7" s="20">
        <f t="shared" si="2"/>
        <v>9</v>
      </c>
      <c r="J7" s="21">
        <v>3</v>
      </c>
      <c r="K7" s="21">
        <f t="shared" si="3"/>
        <v>3</v>
      </c>
      <c r="L7">
        <f t="shared" si="4"/>
        <v>52</v>
      </c>
    </row>
    <row r="8" spans="1:12" x14ac:dyDescent="0.3">
      <c r="A8" t="s">
        <v>59</v>
      </c>
      <c r="B8" s="17">
        <v>3</v>
      </c>
      <c r="C8" s="17">
        <f t="shared" si="0"/>
        <v>9</v>
      </c>
      <c r="D8" s="18">
        <v>5</v>
      </c>
      <c r="E8" s="18">
        <f t="shared" si="5"/>
        <v>25</v>
      </c>
      <c r="F8" s="19">
        <v>4</v>
      </c>
      <c r="G8" s="19">
        <f t="shared" si="1"/>
        <v>16</v>
      </c>
      <c r="H8" s="20">
        <v>4</v>
      </c>
      <c r="I8" s="20">
        <f t="shared" si="2"/>
        <v>12</v>
      </c>
      <c r="J8" s="21">
        <v>3</v>
      </c>
      <c r="K8" s="21">
        <f t="shared" si="3"/>
        <v>3</v>
      </c>
      <c r="L8">
        <f t="shared" si="4"/>
        <v>65</v>
      </c>
    </row>
    <row r="9" spans="1:12" x14ac:dyDescent="0.3">
      <c r="A9" t="s">
        <v>60</v>
      </c>
      <c r="B9" s="17">
        <v>3</v>
      </c>
      <c r="C9" s="17">
        <f t="shared" si="0"/>
        <v>9</v>
      </c>
      <c r="D9" s="18">
        <v>5</v>
      </c>
      <c r="E9" s="18">
        <f t="shared" si="5"/>
        <v>25</v>
      </c>
      <c r="F9" s="19">
        <v>2</v>
      </c>
      <c r="G9" s="19">
        <f t="shared" si="1"/>
        <v>8</v>
      </c>
      <c r="H9" s="20">
        <v>2</v>
      </c>
      <c r="I9" s="20">
        <f>H9*I$4</f>
        <v>6</v>
      </c>
      <c r="J9" s="21">
        <v>5</v>
      </c>
      <c r="K9" s="21">
        <f t="shared" si="3"/>
        <v>5</v>
      </c>
      <c r="L9">
        <f t="shared" si="4"/>
        <v>53</v>
      </c>
    </row>
  </sheetData>
  <conditionalFormatting sqref="L5:L9">
    <cfRule type="top10" dxfId="1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0BEB-56AE-4FE6-8D1F-EF16D2D454FF}">
  <dimension ref="A1:M176"/>
  <sheetViews>
    <sheetView workbookViewId="0">
      <selection activeCell="M6" sqref="M6"/>
    </sheetView>
  </sheetViews>
  <sheetFormatPr defaultColWidth="12.21875" defaultRowHeight="14.4" x14ac:dyDescent="0.3"/>
  <cols>
    <col min="4" max="4" width="20.33203125" customWidth="1"/>
    <col min="5" max="6" width="12.21875" style="26"/>
    <col min="8" max="8" width="15.33203125" customWidth="1"/>
    <col min="9" max="9" width="13.88671875" bestFit="1" customWidth="1"/>
    <col min="10" max="10" width="13.88671875" customWidth="1"/>
  </cols>
  <sheetData>
    <row r="1" spans="1:13" ht="72" x14ac:dyDescent="0.3">
      <c r="A1" s="24" t="s">
        <v>62</v>
      </c>
      <c r="B1" s="24" t="s">
        <v>63</v>
      </c>
      <c r="C1" s="24" t="s">
        <v>64</v>
      </c>
      <c r="D1" s="24" t="s">
        <v>65</v>
      </c>
      <c r="E1" s="25" t="s">
        <v>66</v>
      </c>
      <c r="F1" s="25" t="s">
        <v>67</v>
      </c>
      <c r="G1" s="24" t="s">
        <v>68</v>
      </c>
      <c r="H1" s="24" t="s">
        <v>113</v>
      </c>
      <c r="I1" s="24" t="s">
        <v>2</v>
      </c>
      <c r="J1" s="24" t="s">
        <v>1</v>
      </c>
      <c r="K1" s="24" t="s">
        <v>69</v>
      </c>
    </row>
    <row r="2" spans="1:13" x14ac:dyDescent="0.3">
      <c r="A2" s="22" t="s">
        <v>70</v>
      </c>
      <c r="B2" s="23">
        <v>1001</v>
      </c>
      <c r="C2">
        <v>9822</v>
      </c>
      <c r="D2" t="s">
        <v>71</v>
      </c>
      <c r="E2" s="28">
        <v>58.3</v>
      </c>
      <c r="F2" s="26">
        <v>98.4</v>
      </c>
      <c r="G2" s="27">
        <f t="shared" ref="G2:G33" si="0">F2-E2</f>
        <v>40.100000000000009</v>
      </c>
      <c r="H2">
        <f t="shared" ref="H2:H33" si="1">IF(F2&gt;50,G2*0.2,G2*0.1)</f>
        <v>8.0200000000000014</v>
      </c>
      <c r="I2" t="s">
        <v>109</v>
      </c>
      <c r="J2" t="s">
        <v>105</v>
      </c>
      <c r="K2" t="s">
        <v>72</v>
      </c>
    </row>
    <row r="3" spans="1:13" x14ac:dyDescent="0.3">
      <c r="A3" s="22" t="s">
        <v>70</v>
      </c>
      <c r="B3" s="23">
        <v>1002</v>
      </c>
      <c r="C3">
        <v>2877</v>
      </c>
      <c r="D3" t="s">
        <v>73</v>
      </c>
      <c r="E3" s="26">
        <v>11.4</v>
      </c>
      <c r="F3" s="26">
        <v>16.3</v>
      </c>
      <c r="G3" s="27">
        <f t="shared" si="0"/>
        <v>4.9000000000000004</v>
      </c>
      <c r="H3">
        <f t="shared" si="1"/>
        <v>0.49000000000000005</v>
      </c>
      <c r="I3" t="s">
        <v>110</v>
      </c>
      <c r="J3" t="s">
        <v>106</v>
      </c>
      <c r="K3" t="s">
        <v>74</v>
      </c>
    </row>
    <row r="4" spans="1:13" x14ac:dyDescent="0.3">
      <c r="A4" s="22" t="s">
        <v>70</v>
      </c>
      <c r="B4" s="23">
        <v>1003</v>
      </c>
      <c r="C4">
        <v>2499</v>
      </c>
      <c r="D4" t="s">
        <v>75</v>
      </c>
      <c r="E4" s="26">
        <v>6.2</v>
      </c>
      <c r="F4" s="26">
        <v>9.1999999999999993</v>
      </c>
      <c r="G4" s="27">
        <f t="shared" si="0"/>
        <v>2.9999999999999991</v>
      </c>
      <c r="H4">
        <f t="shared" si="1"/>
        <v>0.29999999999999993</v>
      </c>
      <c r="I4" t="s">
        <v>111</v>
      </c>
      <c r="J4" t="s">
        <v>107</v>
      </c>
      <c r="K4" t="s">
        <v>76</v>
      </c>
      <c r="M4" t="s">
        <v>98</v>
      </c>
    </row>
    <row r="5" spans="1:13" x14ac:dyDescent="0.3">
      <c r="A5" s="22" t="s">
        <v>70</v>
      </c>
      <c r="B5" s="23">
        <v>1004</v>
      </c>
      <c r="C5">
        <v>8722</v>
      </c>
      <c r="D5" t="s">
        <v>77</v>
      </c>
      <c r="E5" s="26">
        <v>344</v>
      </c>
      <c r="F5" s="26">
        <v>502</v>
      </c>
      <c r="G5" s="27">
        <f t="shared" si="0"/>
        <v>158</v>
      </c>
      <c r="H5">
        <f t="shared" si="1"/>
        <v>31.6</v>
      </c>
      <c r="I5" t="s">
        <v>109</v>
      </c>
      <c r="J5" t="s">
        <v>105</v>
      </c>
      <c r="K5" t="s">
        <v>76</v>
      </c>
      <c r="M5" t="s">
        <v>99</v>
      </c>
    </row>
    <row r="6" spans="1:13" x14ac:dyDescent="0.3">
      <c r="A6" s="22" t="s">
        <v>70</v>
      </c>
      <c r="B6" s="23">
        <v>1005</v>
      </c>
      <c r="C6">
        <v>1109</v>
      </c>
      <c r="D6" t="s">
        <v>78</v>
      </c>
      <c r="E6" s="26">
        <v>3</v>
      </c>
      <c r="F6" s="26">
        <v>8</v>
      </c>
      <c r="G6" s="27">
        <f t="shared" si="0"/>
        <v>5</v>
      </c>
      <c r="H6">
        <f t="shared" si="1"/>
        <v>0.5</v>
      </c>
      <c r="I6" t="s">
        <v>111</v>
      </c>
      <c r="J6" t="s">
        <v>107</v>
      </c>
      <c r="K6" t="s">
        <v>76</v>
      </c>
      <c r="M6" t="s">
        <v>100</v>
      </c>
    </row>
    <row r="7" spans="1:13" x14ac:dyDescent="0.3">
      <c r="A7" s="22" t="s">
        <v>70</v>
      </c>
      <c r="B7" s="23">
        <v>1006</v>
      </c>
      <c r="C7">
        <v>9822</v>
      </c>
      <c r="D7" t="s">
        <v>71</v>
      </c>
      <c r="E7" s="26">
        <v>58.3</v>
      </c>
      <c r="F7" s="26">
        <v>98.4</v>
      </c>
      <c r="G7" s="27">
        <f t="shared" si="0"/>
        <v>40.100000000000009</v>
      </c>
      <c r="H7">
        <f t="shared" si="1"/>
        <v>8.0200000000000014</v>
      </c>
      <c r="I7" t="s">
        <v>111</v>
      </c>
      <c r="J7" t="s">
        <v>107</v>
      </c>
      <c r="K7" t="s">
        <v>76</v>
      </c>
      <c r="M7" t="s">
        <v>101</v>
      </c>
    </row>
    <row r="8" spans="1:13" x14ac:dyDescent="0.3">
      <c r="A8" s="22" t="s">
        <v>70</v>
      </c>
      <c r="B8" s="23">
        <v>1007</v>
      </c>
      <c r="C8">
        <v>1109</v>
      </c>
      <c r="D8" t="s">
        <v>78</v>
      </c>
      <c r="E8" s="26">
        <v>3</v>
      </c>
      <c r="F8" s="26">
        <v>8</v>
      </c>
      <c r="G8" s="27">
        <f t="shared" si="0"/>
        <v>5</v>
      </c>
      <c r="H8">
        <f t="shared" si="1"/>
        <v>0.5</v>
      </c>
      <c r="I8" t="s">
        <v>112</v>
      </c>
      <c r="J8" t="s">
        <v>108</v>
      </c>
      <c r="K8" t="s">
        <v>72</v>
      </c>
      <c r="M8" t="s">
        <v>102</v>
      </c>
    </row>
    <row r="9" spans="1:13" x14ac:dyDescent="0.3">
      <c r="A9" s="22" t="s">
        <v>70</v>
      </c>
      <c r="B9" s="23">
        <v>1008</v>
      </c>
      <c r="C9">
        <v>2877</v>
      </c>
      <c r="D9" t="s">
        <v>73</v>
      </c>
      <c r="E9" s="26">
        <v>11.4</v>
      </c>
      <c r="F9" s="26">
        <v>16.3</v>
      </c>
      <c r="G9" s="27">
        <f t="shared" si="0"/>
        <v>4.9000000000000004</v>
      </c>
      <c r="H9">
        <f t="shared" si="1"/>
        <v>0.49000000000000005</v>
      </c>
      <c r="I9" t="s">
        <v>111</v>
      </c>
      <c r="J9" t="s">
        <v>107</v>
      </c>
      <c r="K9" t="s">
        <v>72</v>
      </c>
      <c r="M9" t="s">
        <v>103</v>
      </c>
    </row>
    <row r="10" spans="1:13" x14ac:dyDescent="0.3">
      <c r="A10" s="22" t="s">
        <v>70</v>
      </c>
      <c r="B10" s="23">
        <v>1009</v>
      </c>
      <c r="C10">
        <v>1109</v>
      </c>
      <c r="D10" t="s">
        <v>78</v>
      </c>
      <c r="E10" s="26">
        <v>3</v>
      </c>
      <c r="F10" s="26">
        <v>8</v>
      </c>
      <c r="G10" s="27">
        <f t="shared" si="0"/>
        <v>5</v>
      </c>
      <c r="H10">
        <f t="shared" si="1"/>
        <v>0.5</v>
      </c>
      <c r="I10" t="s">
        <v>111</v>
      </c>
      <c r="J10" t="s">
        <v>107</v>
      </c>
      <c r="K10" t="s">
        <v>76</v>
      </c>
      <c r="M10" t="s">
        <v>104</v>
      </c>
    </row>
    <row r="11" spans="1:13" x14ac:dyDescent="0.3">
      <c r="A11" s="22" t="s">
        <v>70</v>
      </c>
      <c r="B11" s="23">
        <v>1010</v>
      </c>
      <c r="C11">
        <v>2877</v>
      </c>
      <c r="D11" t="s">
        <v>73</v>
      </c>
      <c r="E11" s="26">
        <v>11.4</v>
      </c>
      <c r="F11" s="26">
        <v>16.3</v>
      </c>
      <c r="G11" s="27">
        <f t="shared" si="0"/>
        <v>4.9000000000000004</v>
      </c>
      <c r="H11">
        <f t="shared" si="1"/>
        <v>0.49000000000000005</v>
      </c>
      <c r="I11" t="s">
        <v>110</v>
      </c>
      <c r="J11" t="s">
        <v>106</v>
      </c>
      <c r="K11" t="s">
        <v>79</v>
      </c>
    </row>
    <row r="12" spans="1:13" x14ac:dyDescent="0.3">
      <c r="A12" s="22" t="s">
        <v>70</v>
      </c>
      <c r="B12" s="23">
        <v>1011</v>
      </c>
      <c r="C12">
        <v>2877</v>
      </c>
      <c r="D12" t="s">
        <v>73</v>
      </c>
      <c r="E12" s="26">
        <v>11.4</v>
      </c>
      <c r="F12" s="26">
        <v>16.3</v>
      </c>
      <c r="G12" s="27">
        <f t="shared" si="0"/>
        <v>4.9000000000000004</v>
      </c>
      <c r="H12">
        <f t="shared" si="1"/>
        <v>0.49000000000000005</v>
      </c>
      <c r="I12" t="s">
        <v>110</v>
      </c>
      <c r="J12" t="s">
        <v>106</v>
      </c>
      <c r="K12" t="s">
        <v>76</v>
      </c>
    </row>
    <row r="13" spans="1:13" x14ac:dyDescent="0.3">
      <c r="A13" s="22" t="s">
        <v>70</v>
      </c>
      <c r="B13" s="23">
        <v>1012</v>
      </c>
      <c r="C13">
        <v>4421</v>
      </c>
      <c r="D13" t="s">
        <v>80</v>
      </c>
      <c r="E13" s="26">
        <v>45</v>
      </c>
      <c r="F13" s="26">
        <v>87</v>
      </c>
      <c r="G13" s="27">
        <f t="shared" si="0"/>
        <v>42</v>
      </c>
      <c r="H13">
        <f t="shared" si="1"/>
        <v>8.4</v>
      </c>
      <c r="I13" t="s">
        <v>111</v>
      </c>
      <c r="J13" t="s">
        <v>107</v>
      </c>
      <c r="K13" t="s">
        <v>72</v>
      </c>
    </row>
    <row r="14" spans="1:13" x14ac:dyDescent="0.3">
      <c r="A14" s="22" t="s">
        <v>70</v>
      </c>
      <c r="B14" s="23">
        <v>1013</v>
      </c>
      <c r="C14">
        <v>9212</v>
      </c>
      <c r="D14" t="s">
        <v>81</v>
      </c>
      <c r="E14" s="26">
        <v>4</v>
      </c>
      <c r="F14" s="26">
        <v>7</v>
      </c>
      <c r="G14" s="27">
        <f t="shared" si="0"/>
        <v>3</v>
      </c>
      <c r="H14">
        <f t="shared" si="1"/>
        <v>0.30000000000000004</v>
      </c>
      <c r="I14" t="s">
        <v>112</v>
      </c>
      <c r="J14" t="s">
        <v>108</v>
      </c>
      <c r="K14" t="s">
        <v>79</v>
      </c>
    </row>
    <row r="15" spans="1:13" x14ac:dyDescent="0.3">
      <c r="A15" s="22" t="s">
        <v>70</v>
      </c>
      <c r="B15" s="23">
        <v>1014</v>
      </c>
      <c r="C15">
        <v>8722</v>
      </c>
      <c r="D15" t="s">
        <v>77</v>
      </c>
      <c r="E15" s="26">
        <v>344</v>
      </c>
      <c r="F15" s="26">
        <v>502</v>
      </c>
      <c r="G15" s="27">
        <f t="shared" si="0"/>
        <v>158</v>
      </c>
      <c r="H15">
        <f t="shared" si="1"/>
        <v>31.6</v>
      </c>
      <c r="I15" t="s">
        <v>109</v>
      </c>
      <c r="J15" t="s">
        <v>105</v>
      </c>
      <c r="K15" t="s">
        <v>74</v>
      </c>
    </row>
    <row r="16" spans="1:13" x14ac:dyDescent="0.3">
      <c r="A16" s="22" t="s">
        <v>70</v>
      </c>
      <c r="B16" s="23">
        <v>1015</v>
      </c>
      <c r="C16">
        <v>2877</v>
      </c>
      <c r="D16" t="s">
        <v>73</v>
      </c>
      <c r="E16" s="26">
        <v>11.4</v>
      </c>
      <c r="F16" s="26">
        <v>16.3</v>
      </c>
      <c r="G16" s="27">
        <f t="shared" si="0"/>
        <v>4.9000000000000004</v>
      </c>
      <c r="H16">
        <f t="shared" si="1"/>
        <v>0.49000000000000005</v>
      </c>
      <c r="I16" t="s">
        <v>112</v>
      </c>
      <c r="J16" t="s">
        <v>108</v>
      </c>
      <c r="K16" t="s">
        <v>76</v>
      </c>
    </row>
    <row r="17" spans="1:11" x14ac:dyDescent="0.3">
      <c r="A17" s="22" t="s">
        <v>70</v>
      </c>
      <c r="B17" s="23">
        <v>1016</v>
      </c>
      <c r="C17">
        <v>2499</v>
      </c>
      <c r="D17" t="s">
        <v>75</v>
      </c>
      <c r="E17" s="26">
        <v>6.2</v>
      </c>
      <c r="F17" s="26">
        <v>9.1999999999999993</v>
      </c>
      <c r="G17" s="27">
        <f t="shared" si="0"/>
        <v>2.9999999999999991</v>
      </c>
      <c r="H17">
        <f t="shared" si="1"/>
        <v>0.29999999999999993</v>
      </c>
      <c r="I17" t="s">
        <v>111</v>
      </c>
      <c r="J17" t="s">
        <v>107</v>
      </c>
      <c r="K17" t="s">
        <v>74</v>
      </c>
    </row>
    <row r="18" spans="1:11" x14ac:dyDescent="0.3">
      <c r="A18" s="22" t="s">
        <v>82</v>
      </c>
      <c r="B18" s="23">
        <v>1017</v>
      </c>
      <c r="C18">
        <v>2242</v>
      </c>
      <c r="D18" t="s">
        <v>83</v>
      </c>
      <c r="E18" s="26">
        <v>60</v>
      </c>
      <c r="F18" s="26">
        <v>124</v>
      </c>
      <c r="G18" s="27">
        <f t="shared" si="0"/>
        <v>64</v>
      </c>
      <c r="H18">
        <f t="shared" si="1"/>
        <v>12.8</v>
      </c>
      <c r="I18" t="s">
        <v>110</v>
      </c>
      <c r="J18" t="s">
        <v>106</v>
      </c>
      <c r="K18" t="s">
        <v>72</v>
      </c>
    </row>
    <row r="19" spans="1:11" x14ac:dyDescent="0.3">
      <c r="A19" s="22" t="s">
        <v>82</v>
      </c>
      <c r="B19" s="23">
        <v>1018</v>
      </c>
      <c r="C19">
        <v>1109</v>
      </c>
      <c r="D19" t="s">
        <v>78</v>
      </c>
      <c r="E19" s="26">
        <v>3</v>
      </c>
      <c r="F19" s="26">
        <v>8</v>
      </c>
      <c r="G19" s="27">
        <f t="shared" si="0"/>
        <v>5</v>
      </c>
      <c r="H19">
        <f t="shared" si="1"/>
        <v>0.5</v>
      </c>
      <c r="I19" t="s">
        <v>111</v>
      </c>
      <c r="J19" t="s">
        <v>107</v>
      </c>
      <c r="K19" t="s">
        <v>74</v>
      </c>
    </row>
    <row r="20" spans="1:11" x14ac:dyDescent="0.3">
      <c r="A20" s="22" t="s">
        <v>82</v>
      </c>
      <c r="B20" s="23">
        <v>1019</v>
      </c>
      <c r="C20">
        <v>2499</v>
      </c>
      <c r="D20" t="s">
        <v>75</v>
      </c>
      <c r="E20" s="26">
        <v>6.2</v>
      </c>
      <c r="F20" s="26">
        <v>9.1999999999999993</v>
      </c>
      <c r="G20" s="27">
        <f t="shared" si="0"/>
        <v>2.9999999999999991</v>
      </c>
      <c r="H20">
        <f t="shared" si="1"/>
        <v>0.29999999999999993</v>
      </c>
      <c r="I20" t="s">
        <v>111</v>
      </c>
      <c r="J20" t="s">
        <v>107</v>
      </c>
      <c r="K20" t="s">
        <v>79</v>
      </c>
    </row>
    <row r="21" spans="1:11" x14ac:dyDescent="0.3">
      <c r="A21" s="22" t="s">
        <v>82</v>
      </c>
      <c r="B21" s="23">
        <v>1020</v>
      </c>
      <c r="C21">
        <v>2499</v>
      </c>
      <c r="D21" t="s">
        <v>75</v>
      </c>
      <c r="E21" s="26">
        <v>6.2</v>
      </c>
      <c r="F21" s="26">
        <v>9.1999999999999993</v>
      </c>
      <c r="G21" s="27">
        <f t="shared" si="0"/>
        <v>2.9999999999999991</v>
      </c>
      <c r="H21">
        <f t="shared" si="1"/>
        <v>0.29999999999999993</v>
      </c>
      <c r="I21" t="s">
        <v>111</v>
      </c>
      <c r="J21" t="s">
        <v>107</v>
      </c>
      <c r="K21" t="s">
        <v>84</v>
      </c>
    </row>
    <row r="22" spans="1:11" x14ac:dyDescent="0.3">
      <c r="A22" s="22" t="s">
        <v>82</v>
      </c>
      <c r="B22" s="23">
        <v>1021</v>
      </c>
      <c r="C22">
        <v>1109</v>
      </c>
      <c r="D22" t="s">
        <v>78</v>
      </c>
      <c r="E22" s="26">
        <v>3</v>
      </c>
      <c r="F22" s="26">
        <v>8</v>
      </c>
      <c r="G22" s="27">
        <f t="shared" si="0"/>
        <v>5</v>
      </c>
      <c r="H22">
        <f t="shared" si="1"/>
        <v>0.5</v>
      </c>
      <c r="I22" t="s">
        <v>110</v>
      </c>
      <c r="J22" t="s">
        <v>106</v>
      </c>
      <c r="K22" t="s">
        <v>79</v>
      </c>
    </row>
    <row r="23" spans="1:11" x14ac:dyDescent="0.3">
      <c r="A23" s="22" t="s">
        <v>82</v>
      </c>
      <c r="B23" s="23">
        <v>1022</v>
      </c>
      <c r="C23">
        <v>2877</v>
      </c>
      <c r="D23" t="s">
        <v>73</v>
      </c>
      <c r="E23" s="26">
        <v>11.4</v>
      </c>
      <c r="F23" s="26">
        <v>16.3</v>
      </c>
      <c r="G23" s="27">
        <f t="shared" si="0"/>
        <v>4.9000000000000004</v>
      </c>
      <c r="H23">
        <f t="shared" si="1"/>
        <v>0.49000000000000005</v>
      </c>
      <c r="I23" t="s">
        <v>111</v>
      </c>
      <c r="J23" t="s">
        <v>107</v>
      </c>
      <c r="K23" t="s">
        <v>85</v>
      </c>
    </row>
    <row r="24" spans="1:11" x14ac:dyDescent="0.3">
      <c r="A24" s="22" t="s">
        <v>82</v>
      </c>
      <c r="B24" s="23">
        <v>1023</v>
      </c>
      <c r="C24">
        <v>1109</v>
      </c>
      <c r="D24" t="s">
        <v>78</v>
      </c>
      <c r="E24" s="26">
        <v>3</v>
      </c>
      <c r="F24" s="26">
        <v>8</v>
      </c>
      <c r="G24" s="27">
        <f t="shared" si="0"/>
        <v>5</v>
      </c>
      <c r="H24">
        <f t="shared" si="1"/>
        <v>0.5</v>
      </c>
      <c r="I24" t="s">
        <v>112</v>
      </c>
      <c r="J24" t="s">
        <v>108</v>
      </c>
      <c r="K24" t="s">
        <v>72</v>
      </c>
    </row>
    <row r="25" spans="1:11" x14ac:dyDescent="0.3">
      <c r="A25" s="22" t="s">
        <v>82</v>
      </c>
      <c r="B25" s="23">
        <v>1024</v>
      </c>
      <c r="C25">
        <v>9212</v>
      </c>
      <c r="D25" t="s">
        <v>81</v>
      </c>
      <c r="E25" s="26">
        <v>4</v>
      </c>
      <c r="F25" s="26">
        <v>7</v>
      </c>
      <c r="G25" s="27">
        <f t="shared" si="0"/>
        <v>3</v>
      </c>
      <c r="H25">
        <f t="shared" si="1"/>
        <v>0.30000000000000004</v>
      </c>
      <c r="I25" t="s">
        <v>110</v>
      </c>
      <c r="J25" t="s">
        <v>106</v>
      </c>
      <c r="K25" t="s">
        <v>85</v>
      </c>
    </row>
    <row r="26" spans="1:11" x14ac:dyDescent="0.3">
      <c r="A26" s="22" t="s">
        <v>82</v>
      </c>
      <c r="B26" s="23">
        <v>1025</v>
      </c>
      <c r="C26">
        <v>2877</v>
      </c>
      <c r="D26" t="s">
        <v>73</v>
      </c>
      <c r="E26" s="26">
        <v>11.4</v>
      </c>
      <c r="F26" s="26">
        <v>16.3</v>
      </c>
      <c r="G26" s="27">
        <f t="shared" si="0"/>
        <v>4.9000000000000004</v>
      </c>
      <c r="H26">
        <f t="shared" si="1"/>
        <v>0.49000000000000005</v>
      </c>
      <c r="I26" t="s">
        <v>112</v>
      </c>
      <c r="J26" t="s">
        <v>108</v>
      </c>
      <c r="K26" t="s">
        <v>84</v>
      </c>
    </row>
    <row r="27" spans="1:11" x14ac:dyDescent="0.3">
      <c r="A27" s="22" t="s">
        <v>82</v>
      </c>
      <c r="B27" s="23">
        <v>1026</v>
      </c>
      <c r="C27">
        <v>6119</v>
      </c>
      <c r="D27" t="s">
        <v>86</v>
      </c>
      <c r="E27" s="26">
        <v>9</v>
      </c>
      <c r="F27" s="26">
        <v>14</v>
      </c>
      <c r="G27" s="27">
        <f t="shared" si="0"/>
        <v>5</v>
      </c>
      <c r="H27">
        <f t="shared" si="1"/>
        <v>0.5</v>
      </c>
      <c r="I27" t="s">
        <v>112</v>
      </c>
      <c r="J27" t="s">
        <v>108</v>
      </c>
      <c r="K27" t="s">
        <v>72</v>
      </c>
    </row>
    <row r="28" spans="1:11" x14ac:dyDescent="0.3">
      <c r="A28" s="22" t="s">
        <v>82</v>
      </c>
      <c r="B28" s="23">
        <v>1027</v>
      </c>
      <c r="C28">
        <v>6119</v>
      </c>
      <c r="D28" t="s">
        <v>86</v>
      </c>
      <c r="E28" s="26">
        <v>9</v>
      </c>
      <c r="F28" s="26">
        <v>14</v>
      </c>
      <c r="G28" s="27">
        <f t="shared" si="0"/>
        <v>5</v>
      </c>
      <c r="H28">
        <f t="shared" si="1"/>
        <v>0.5</v>
      </c>
      <c r="I28" t="s">
        <v>109</v>
      </c>
      <c r="J28" t="s">
        <v>105</v>
      </c>
      <c r="K28" t="s">
        <v>84</v>
      </c>
    </row>
    <row r="29" spans="1:11" x14ac:dyDescent="0.3">
      <c r="A29" s="22" t="s">
        <v>82</v>
      </c>
      <c r="B29" s="23">
        <v>1028</v>
      </c>
      <c r="C29">
        <v>8722</v>
      </c>
      <c r="D29" t="s">
        <v>77</v>
      </c>
      <c r="E29" s="26">
        <v>344</v>
      </c>
      <c r="F29" s="26">
        <v>502</v>
      </c>
      <c r="G29" s="27">
        <f t="shared" si="0"/>
        <v>158</v>
      </c>
      <c r="H29">
        <f t="shared" si="1"/>
        <v>31.6</v>
      </c>
      <c r="I29" t="s">
        <v>109</v>
      </c>
      <c r="J29" t="s">
        <v>105</v>
      </c>
      <c r="K29" t="s">
        <v>76</v>
      </c>
    </row>
    <row r="30" spans="1:11" x14ac:dyDescent="0.3">
      <c r="A30" s="22" t="s">
        <v>82</v>
      </c>
      <c r="B30" s="23">
        <v>1029</v>
      </c>
      <c r="C30">
        <v>2499</v>
      </c>
      <c r="D30" t="s">
        <v>75</v>
      </c>
      <c r="E30" s="26">
        <v>6.2</v>
      </c>
      <c r="F30" s="26">
        <v>9.1999999999999993</v>
      </c>
      <c r="G30" s="27">
        <f t="shared" si="0"/>
        <v>2.9999999999999991</v>
      </c>
      <c r="H30">
        <f t="shared" si="1"/>
        <v>0.29999999999999993</v>
      </c>
      <c r="I30" t="s">
        <v>110</v>
      </c>
      <c r="J30" t="s">
        <v>106</v>
      </c>
      <c r="K30" t="s">
        <v>76</v>
      </c>
    </row>
    <row r="31" spans="1:11" x14ac:dyDescent="0.3">
      <c r="A31" s="22" t="s">
        <v>82</v>
      </c>
      <c r="B31" s="23">
        <v>1030</v>
      </c>
      <c r="C31">
        <v>4421</v>
      </c>
      <c r="D31" t="s">
        <v>80</v>
      </c>
      <c r="E31" s="26">
        <v>45</v>
      </c>
      <c r="F31" s="26">
        <v>87</v>
      </c>
      <c r="G31" s="27">
        <f t="shared" si="0"/>
        <v>42</v>
      </c>
      <c r="H31">
        <f t="shared" si="1"/>
        <v>8.4</v>
      </c>
      <c r="I31" t="s">
        <v>110</v>
      </c>
      <c r="J31" t="s">
        <v>106</v>
      </c>
      <c r="K31" t="s">
        <v>84</v>
      </c>
    </row>
    <row r="32" spans="1:11" x14ac:dyDescent="0.3">
      <c r="A32" s="22" t="s">
        <v>82</v>
      </c>
      <c r="B32" s="23">
        <v>1031</v>
      </c>
      <c r="C32">
        <v>1109</v>
      </c>
      <c r="D32" t="s">
        <v>78</v>
      </c>
      <c r="E32" s="26">
        <v>3</v>
      </c>
      <c r="F32" s="26">
        <v>8</v>
      </c>
      <c r="G32" s="27">
        <f t="shared" si="0"/>
        <v>5</v>
      </c>
      <c r="H32">
        <f t="shared" si="1"/>
        <v>0.5</v>
      </c>
      <c r="I32" t="s">
        <v>110</v>
      </c>
      <c r="J32" t="s">
        <v>106</v>
      </c>
      <c r="K32" t="s">
        <v>74</v>
      </c>
    </row>
    <row r="33" spans="1:11" x14ac:dyDescent="0.3">
      <c r="A33" s="22" t="s">
        <v>82</v>
      </c>
      <c r="B33" s="23">
        <v>1032</v>
      </c>
      <c r="C33">
        <v>2877</v>
      </c>
      <c r="D33" t="s">
        <v>73</v>
      </c>
      <c r="E33" s="26">
        <v>11.4</v>
      </c>
      <c r="F33" s="26">
        <v>16.3</v>
      </c>
      <c r="G33" s="27">
        <f t="shared" si="0"/>
        <v>4.9000000000000004</v>
      </c>
      <c r="H33">
        <f t="shared" si="1"/>
        <v>0.49000000000000005</v>
      </c>
      <c r="I33" t="s">
        <v>109</v>
      </c>
      <c r="J33" t="s">
        <v>105</v>
      </c>
      <c r="K33" t="s">
        <v>76</v>
      </c>
    </row>
    <row r="34" spans="1:11" x14ac:dyDescent="0.3">
      <c r="A34" s="22" t="s">
        <v>82</v>
      </c>
      <c r="B34" s="23">
        <v>1033</v>
      </c>
      <c r="C34">
        <v>9822</v>
      </c>
      <c r="D34" t="s">
        <v>71</v>
      </c>
      <c r="E34" s="26">
        <v>58.3</v>
      </c>
      <c r="F34" s="26">
        <v>98.4</v>
      </c>
      <c r="G34" s="27">
        <f t="shared" ref="G34:G65" si="2">F34-E34</f>
        <v>40.100000000000009</v>
      </c>
      <c r="H34">
        <f t="shared" ref="H34:H65" si="3">IF(F34&gt;50,G34*0.2,G34*0.1)</f>
        <v>8.0200000000000014</v>
      </c>
      <c r="I34" t="s">
        <v>110</v>
      </c>
      <c r="J34" t="s">
        <v>106</v>
      </c>
      <c r="K34" t="s">
        <v>74</v>
      </c>
    </row>
    <row r="35" spans="1:11" x14ac:dyDescent="0.3">
      <c r="A35" s="22" t="s">
        <v>82</v>
      </c>
      <c r="B35" s="23">
        <v>1034</v>
      </c>
      <c r="C35">
        <v>2877</v>
      </c>
      <c r="D35" t="s">
        <v>73</v>
      </c>
      <c r="E35" s="26">
        <v>11.4</v>
      </c>
      <c r="F35" s="26">
        <v>16.3</v>
      </c>
      <c r="G35" s="27">
        <f t="shared" si="2"/>
        <v>4.9000000000000004</v>
      </c>
      <c r="H35">
        <f t="shared" si="3"/>
        <v>0.49000000000000005</v>
      </c>
      <c r="I35" t="s">
        <v>110</v>
      </c>
      <c r="J35" t="s">
        <v>106</v>
      </c>
      <c r="K35" t="s">
        <v>79</v>
      </c>
    </row>
    <row r="36" spans="1:11" x14ac:dyDescent="0.3">
      <c r="A36" s="22" t="s">
        <v>87</v>
      </c>
      <c r="B36" s="23">
        <v>1035</v>
      </c>
      <c r="C36">
        <v>2499</v>
      </c>
      <c r="D36" t="s">
        <v>75</v>
      </c>
      <c r="E36" s="26">
        <v>6.2</v>
      </c>
      <c r="F36" s="26">
        <v>9.1999999999999993</v>
      </c>
      <c r="G36" s="27">
        <f t="shared" si="2"/>
        <v>2.9999999999999991</v>
      </c>
      <c r="H36">
        <f t="shared" si="3"/>
        <v>0.29999999999999993</v>
      </c>
      <c r="I36" t="s">
        <v>112</v>
      </c>
      <c r="J36" t="s">
        <v>108</v>
      </c>
      <c r="K36" t="s">
        <v>74</v>
      </c>
    </row>
    <row r="37" spans="1:11" x14ac:dyDescent="0.3">
      <c r="A37" s="22" t="s">
        <v>87</v>
      </c>
      <c r="B37" s="23">
        <v>1036</v>
      </c>
      <c r="C37">
        <v>2499</v>
      </c>
      <c r="D37" t="s">
        <v>75</v>
      </c>
      <c r="E37" s="26">
        <v>6.2</v>
      </c>
      <c r="F37" s="26">
        <v>9.1999999999999993</v>
      </c>
      <c r="G37" s="27">
        <f t="shared" si="2"/>
        <v>2.9999999999999991</v>
      </c>
      <c r="H37">
        <f t="shared" si="3"/>
        <v>0.29999999999999993</v>
      </c>
      <c r="I37" t="s">
        <v>110</v>
      </c>
      <c r="J37" t="s">
        <v>106</v>
      </c>
      <c r="K37" t="s">
        <v>84</v>
      </c>
    </row>
    <row r="38" spans="1:11" x14ac:dyDescent="0.3">
      <c r="A38" s="22" t="s">
        <v>87</v>
      </c>
      <c r="B38" s="23">
        <v>1037</v>
      </c>
      <c r="C38">
        <v>6622</v>
      </c>
      <c r="D38" t="s">
        <v>88</v>
      </c>
      <c r="E38" s="26">
        <v>42</v>
      </c>
      <c r="F38" s="26">
        <v>77</v>
      </c>
      <c r="G38" s="27">
        <f t="shared" si="2"/>
        <v>35</v>
      </c>
      <c r="H38">
        <f t="shared" si="3"/>
        <v>7</v>
      </c>
      <c r="I38" t="s">
        <v>110</v>
      </c>
      <c r="J38" t="s">
        <v>106</v>
      </c>
      <c r="K38" t="s">
        <v>84</v>
      </c>
    </row>
    <row r="39" spans="1:11" x14ac:dyDescent="0.3">
      <c r="A39" s="22" t="s">
        <v>87</v>
      </c>
      <c r="B39" s="23">
        <v>1038</v>
      </c>
      <c r="C39">
        <v>2499</v>
      </c>
      <c r="D39" t="s">
        <v>75</v>
      </c>
      <c r="E39" s="26">
        <v>6.2</v>
      </c>
      <c r="F39" s="26">
        <v>9.1999999999999993</v>
      </c>
      <c r="G39" s="27">
        <f t="shared" si="2"/>
        <v>2.9999999999999991</v>
      </c>
      <c r="H39">
        <f t="shared" si="3"/>
        <v>0.29999999999999993</v>
      </c>
      <c r="I39" t="s">
        <v>110</v>
      </c>
      <c r="J39" t="s">
        <v>106</v>
      </c>
      <c r="K39" t="s">
        <v>84</v>
      </c>
    </row>
    <row r="40" spans="1:11" x14ac:dyDescent="0.3">
      <c r="A40" s="22" t="s">
        <v>87</v>
      </c>
      <c r="B40" s="23">
        <v>1039</v>
      </c>
      <c r="C40">
        <v>2877</v>
      </c>
      <c r="D40" t="s">
        <v>73</v>
      </c>
      <c r="E40" s="26">
        <v>11.4</v>
      </c>
      <c r="F40" s="26">
        <v>16.3</v>
      </c>
      <c r="G40" s="27">
        <f t="shared" si="2"/>
        <v>4.9000000000000004</v>
      </c>
      <c r="H40">
        <f t="shared" si="3"/>
        <v>0.49000000000000005</v>
      </c>
      <c r="I40" t="s">
        <v>110</v>
      </c>
      <c r="J40" t="s">
        <v>106</v>
      </c>
      <c r="K40" t="s">
        <v>74</v>
      </c>
    </row>
    <row r="41" spans="1:11" x14ac:dyDescent="0.3">
      <c r="A41" s="22" t="s">
        <v>87</v>
      </c>
      <c r="B41" s="23">
        <v>1040</v>
      </c>
      <c r="C41">
        <v>1109</v>
      </c>
      <c r="D41" t="s">
        <v>78</v>
      </c>
      <c r="E41" s="26">
        <v>3</v>
      </c>
      <c r="F41" s="26">
        <v>8</v>
      </c>
      <c r="G41" s="27">
        <f t="shared" si="2"/>
        <v>5</v>
      </c>
      <c r="H41">
        <f t="shared" si="3"/>
        <v>0.5</v>
      </c>
      <c r="I41" t="s">
        <v>110</v>
      </c>
      <c r="J41" t="s">
        <v>106</v>
      </c>
      <c r="K41" t="s">
        <v>76</v>
      </c>
    </row>
    <row r="42" spans="1:11" x14ac:dyDescent="0.3">
      <c r="A42" s="22" t="s">
        <v>87</v>
      </c>
      <c r="B42" s="23">
        <v>1041</v>
      </c>
      <c r="C42">
        <v>2499</v>
      </c>
      <c r="D42" t="s">
        <v>75</v>
      </c>
      <c r="E42" s="26">
        <v>6.2</v>
      </c>
      <c r="F42" s="26">
        <v>9.1999999999999993</v>
      </c>
      <c r="G42" s="27">
        <f t="shared" si="2"/>
        <v>2.9999999999999991</v>
      </c>
      <c r="H42">
        <f t="shared" si="3"/>
        <v>0.29999999999999993</v>
      </c>
      <c r="I42" t="s">
        <v>109</v>
      </c>
      <c r="J42" t="s">
        <v>105</v>
      </c>
      <c r="K42" t="s">
        <v>72</v>
      </c>
    </row>
    <row r="43" spans="1:11" x14ac:dyDescent="0.3">
      <c r="A43" s="22" t="s">
        <v>87</v>
      </c>
      <c r="B43" s="23">
        <v>1042</v>
      </c>
      <c r="C43">
        <v>8722</v>
      </c>
      <c r="D43" t="s">
        <v>77</v>
      </c>
      <c r="E43" s="26">
        <v>344</v>
      </c>
      <c r="F43" s="26">
        <v>502</v>
      </c>
      <c r="G43" s="27">
        <f t="shared" si="2"/>
        <v>158</v>
      </c>
      <c r="H43">
        <f t="shared" si="3"/>
        <v>31.6</v>
      </c>
      <c r="I43" t="s">
        <v>111</v>
      </c>
      <c r="J43" t="s">
        <v>107</v>
      </c>
      <c r="K43" t="s">
        <v>72</v>
      </c>
    </row>
    <row r="44" spans="1:11" x14ac:dyDescent="0.3">
      <c r="A44" s="22" t="s">
        <v>87</v>
      </c>
      <c r="B44" s="23">
        <v>1043</v>
      </c>
      <c r="C44">
        <v>2242</v>
      </c>
      <c r="D44" t="s">
        <v>83</v>
      </c>
      <c r="E44" s="26">
        <v>60</v>
      </c>
      <c r="F44" s="26">
        <v>124</v>
      </c>
      <c r="G44" s="27">
        <f t="shared" si="2"/>
        <v>64</v>
      </c>
      <c r="H44">
        <f t="shared" si="3"/>
        <v>12.8</v>
      </c>
      <c r="I44" t="s">
        <v>111</v>
      </c>
      <c r="J44" t="s">
        <v>107</v>
      </c>
      <c r="K44" t="s">
        <v>74</v>
      </c>
    </row>
    <row r="45" spans="1:11" x14ac:dyDescent="0.3">
      <c r="A45" s="22" t="s">
        <v>87</v>
      </c>
      <c r="B45" s="23">
        <v>1044</v>
      </c>
      <c r="C45">
        <v>2877</v>
      </c>
      <c r="D45" t="s">
        <v>73</v>
      </c>
      <c r="E45" s="26">
        <v>11.4</v>
      </c>
      <c r="F45" s="26">
        <v>16.3</v>
      </c>
      <c r="G45" s="27">
        <f t="shared" si="2"/>
        <v>4.9000000000000004</v>
      </c>
      <c r="H45">
        <f t="shared" si="3"/>
        <v>0.49000000000000005</v>
      </c>
      <c r="I45" t="s">
        <v>111</v>
      </c>
      <c r="J45" t="s">
        <v>107</v>
      </c>
      <c r="K45" t="s">
        <v>74</v>
      </c>
    </row>
    <row r="46" spans="1:11" x14ac:dyDescent="0.3">
      <c r="A46" s="22" t="s">
        <v>87</v>
      </c>
      <c r="B46" s="23">
        <v>1045</v>
      </c>
      <c r="C46">
        <v>8722</v>
      </c>
      <c r="D46" t="s">
        <v>77</v>
      </c>
      <c r="E46" s="26">
        <v>344</v>
      </c>
      <c r="F46" s="26">
        <v>502</v>
      </c>
      <c r="G46" s="27">
        <f t="shared" si="2"/>
        <v>158</v>
      </c>
      <c r="H46">
        <f t="shared" si="3"/>
        <v>31.6</v>
      </c>
      <c r="I46" t="s">
        <v>112</v>
      </c>
      <c r="J46" t="s">
        <v>108</v>
      </c>
      <c r="K46" t="s">
        <v>76</v>
      </c>
    </row>
    <row r="47" spans="1:11" x14ac:dyDescent="0.3">
      <c r="A47" s="22" t="s">
        <v>87</v>
      </c>
      <c r="B47" s="23">
        <v>1046</v>
      </c>
      <c r="C47">
        <v>6119</v>
      </c>
      <c r="D47" t="s">
        <v>86</v>
      </c>
      <c r="E47" s="26">
        <v>9</v>
      </c>
      <c r="F47" s="26">
        <v>14</v>
      </c>
      <c r="G47" s="27">
        <f t="shared" si="2"/>
        <v>5</v>
      </c>
      <c r="H47">
        <f t="shared" si="3"/>
        <v>0.5</v>
      </c>
      <c r="I47" t="s">
        <v>110</v>
      </c>
      <c r="J47" t="s">
        <v>106</v>
      </c>
      <c r="K47" t="s">
        <v>85</v>
      </c>
    </row>
    <row r="48" spans="1:11" x14ac:dyDescent="0.3">
      <c r="A48" s="22" t="s">
        <v>87</v>
      </c>
      <c r="B48" s="23">
        <v>1047</v>
      </c>
      <c r="C48">
        <v>6622</v>
      </c>
      <c r="D48" t="s">
        <v>88</v>
      </c>
      <c r="E48" s="26">
        <v>42</v>
      </c>
      <c r="F48" s="26">
        <v>77</v>
      </c>
      <c r="G48" s="27">
        <f t="shared" si="2"/>
        <v>35</v>
      </c>
      <c r="H48">
        <f t="shared" si="3"/>
        <v>7</v>
      </c>
      <c r="I48" t="s">
        <v>112</v>
      </c>
      <c r="J48" t="s">
        <v>108</v>
      </c>
      <c r="K48" t="s">
        <v>76</v>
      </c>
    </row>
    <row r="49" spans="1:11" x14ac:dyDescent="0.3">
      <c r="A49" s="22" t="s">
        <v>87</v>
      </c>
      <c r="B49" s="23">
        <v>1048</v>
      </c>
      <c r="C49">
        <v>8722</v>
      </c>
      <c r="D49" t="s">
        <v>77</v>
      </c>
      <c r="E49" s="26">
        <v>344</v>
      </c>
      <c r="F49" s="26">
        <v>502</v>
      </c>
      <c r="G49" s="27">
        <f t="shared" si="2"/>
        <v>158</v>
      </c>
      <c r="H49">
        <f t="shared" si="3"/>
        <v>31.6</v>
      </c>
      <c r="I49" t="s">
        <v>109</v>
      </c>
      <c r="J49" t="s">
        <v>105</v>
      </c>
      <c r="K49" t="s">
        <v>76</v>
      </c>
    </row>
    <row r="50" spans="1:11" x14ac:dyDescent="0.3">
      <c r="A50" s="22" t="s">
        <v>89</v>
      </c>
      <c r="B50" s="23">
        <v>1049</v>
      </c>
      <c r="C50">
        <v>2499</v>
      </c>
      <c r="D50" t="s">
        <v>75</v>
      </c>
      <c r="E50" s="26">
        <v>6.2</v>
      </c>
      <c r="F50" s="26">
        <v>9.1999999999999993</v>
      </c>
      <c r="G50" s="27">
        <f t="shared" si="2"/>
        <v>2.9999999999999991</v>
      </c>
      <c r="H50">
        <f t="shared" si="3"/>
        <v>0.29999999999999993</v>
      </c>
      <c r="I50" t="s">
        <v>109</v>
      </c>
      <c r="J50" t="s">
        <v>105</v>
      </c>
      <c r="K50" t="s">
        <v>79</v>
      </c>
    </row>
    <row r="51" spans="1:11" x14ac:dyDescent="0.3">
      <c r="A51" s="22" t="s">
        <v>89</v>
      </c>
      <c r="B51" s="23">
        <v>1050</v>
      </c>
      <c r="C51">
        <v>2877</v>
      </c>
      <c r="D51" t="s">
        <v>73</v>
      </c>
      <c r="E51" s="26">
        <v>11.4</v>
      </c>
      <c r="F51" s="26">
        <v>16.3</v>
      </c>
      <c r="G51" s="27">
        <f t="shared" si="2"/>
        <v>4.9000000000000004</v>
      </c>
      <c r="H51">
        <f t="shared" si="3"/>
        <v>0.49000000000000005</v>
      </c>
      <c r="I51" t="s">
        <v>109</v>
      </c>
      <c r="J51" t="s">
        <v>105</v>
      </c>
      <c r="K51" t="s">
        <v>76</v>
      </c>
    </row>
    <row r="52" spans="1:11" x14ac:dyDescent="0.3">
      <c r="A52" s="22" t="s">
        <v>89</v>
      </c>
      <c r="B52" s="23">
        <v>1051</v>
      </c>
      <c r="C52">
        <v>6119</v>
      </c>
      <c r="D52" t="s">
        <v>86</v>
      </c>
      <c r="E52" s="26">
        <v>9</v>
      </c>
      <c r="F52" s="26">
        <v>14</v>
      </c>
      <c r="G52" s="27">
        <f t="shared" si="2"/>
        <v>5</v>
      </c>
      <c r="H52">
        <f t="shared" si="3"/>
        <v>0.5</v>
      </c>
      <c r="I52" t="s">
        <v>111</v>
      </c>
      <c r="J52" t="s">
        <v>107</v>
      </c>
      <c r="K52" t="s">
        <v>85</v>
      </c>
    </row>
    <row r="53" spans="1:11" x14ac:dyDescent="0.3">
      <c r="A53" s="22" t="s">
        <v>89</v>
      </c>
      <c r="B53" s="23">
        <v>1052</v>
      </c>
      <c r="C53">
        <v>6622</v>
      </c>
      <c r="D53" t="s">
        <v>88</v>
      </c>
      <c r="E53" s="26">
        <v>42</v>
      </c>
      <c r="F53" s="26">
        <v>77</v>
      </c>
      <c r="G53" s="27">
        <f t="shared" si="2"/>
        <v>35</v>
      </c>
      <c r="H53">
        <f t="shared" si="3"/>
        <v>7</v>
      </c>
      <c r="I53" t="s">
        <v>111</v>
      </c>
      <c r="J53" t="s">
        <v>107</v>
      </c>
      <c r="K53" t="s">
        <v>76</v>
      </c>
    </row>
    <row r="54" spans="1:11" x14ac:dyDescent="0.3">
      <c r="A54" s="22" t="s">
        <v>89</v>
      </c>
      <c r="B54" s="23">
        <v>1053</v>
      </c>
      <c r="C54">
        <v>2242</v>
      </c>
      <c r="D54" t="s">
        <v>83</v>
      </c>
      <c r="E54" s="26">
        <v>60</v>
      </c>
      <c r="F54" s="26">
        <v>124</v>
      </c>
      <c r="G54" s="27">
        <f t="shared" si="2"/>
        <v>64</v>
      </c>
      <c r="H54">
        <f t="shared" si="3"/>
        <v>12.8</v>
      </c>
      <c r="I54" t="s">
        <v>109</v>
      </c>
      <c r="J54" t="s">
        <v>105</v>
      </c>
      <c r="K54" t="s">
        <v>74</v>
      </c>
    </row>
    <row r="55" spans="1:11" x14ac:dyDescent="0.3">
      <c r="A55" s="22" t="s">
        <v>89</v>
      </c>
      <c r="B55" s="23">
        <v>1054</v>
      </c>
      <c r="C55">
        <v>4421</v>
      </c>
      <c r="D55" t="s">
        <v>80</v>
      </c>
      <c r="E55" s="26">
        <v>45</v>
      </c>
      <c r="F55" s="26">
        <v>87</v>
      </c>
      <c r="G55" s="27">
        <f t="shared" si="2"/>
        <v>42</v>
      </c>
      <c r="H55">
        <f t="shared" si="3"/>
        <v>8.4</v>
      </c>
      <c r="I55" t="s">
        <v>111</v>
      </c>
      <c r="J55" t="s">
        <v>107</v>
      </c>
      <c r="K55" t="s">
        <v>84</v>
      </c>
    </row>
    <row r="56" spans="1:11" x14ac:dyDescent="0.3">
      <c r="A56" s="22" t="s">
        <v>89</v>
      </c>
      <c r="B56" s="23">
        <v>1055</v>
      </c>
      <c r="C56">
        <v>6119</v>
      </c>
      <c r="D56" t="s">
        <v>86</v>
      </c>
      <c r="E56" s="26">
        <v>9</v>
      </c>
      <c r="F56" s="26">
        <v>14</v>
      </c>
      <c r="G56" s="27">
        <f t="shared" si="2"/>
        <v>5</v>
      </c>
      <c r="H56">
        <f t="shared" si="3"/>
        <v>0.5</v>
      </c>
      <c r="I56" t="s">
        <v>110</v>
      </c>
      <c r="J56" t="s">
        <v>106</v>
      </c>
      <c r="K56" t="s">
        <v>84</v>
      </c>
    </row>
    <row r="57" spans="1:11" x14ac:dyDescent="0.3">
      <c r="A57" s="22" t="s">
        <v>89</v>
      </c>
      <c r="B57" s="23">
        <v>1056</v>
      </c>
      <c r="C57">
        <v>1109</v>
      </c>
      <c r="D57" t="s">
        <v>78</v>
      </c>
      <c r="E57" s="26">
        <v>3</v>
      </c>
      <c r="F57" s="26">
        <v>8</v>
      </c>
      <c r="G57" s="27">
        <f t="shared" si="2"/>
        <v>5</v>
      </c>
      <c r="H57">
        <f t="shared" si="3"/>
        <v>0.5</v>
      </c>
      <c r="I57" t="s">
        <v>111</v>
      </c>
      <c r="J57" t="s">
        <v>107</v>
      </c>
      <c r="K57" t="s">
        <v>74</v>
      </c>
    </row>
    <row r="58" spans="1:11" x14ac:dyDescent="0.3">
      <c r="A58" s="22" t="s">
        <v>89</v>
      </c>
      <c r="B58" s="23">
        <v>1057</v>
      </c>
      <c r="C58">
        <v>2499</v>
      </c>
      <c r="D58" t="s">
        <v>75</v>
      </c>
      <c r="E58" s="26">
        <v>6.2</v>
      </c>
      <c r="F58" s="26">
        <v>9.1999999999999993</v>
      </c>
      <c r="G58" s="27">
        <f t="shared" si="2"/>
        <v>2.9999999999999991</v>
      </c>
      <c r="H58">
        <f t="shared" si="3"/>
        <v>0.29999999999999993</v>
      </c>
      <c r="I58" t="s">
        <v>110</v>
      </c>
      <c r="J58" t="s">
        <v>106</v>
      </c>
      <c r="K58" t="s">
        <v>74</v>
      </c>
    </row>
    <row r="59" spans="1:11" x14ac:dyDescent="0.3">
      <c r="A59" s="22" t="s">
        <v>89</v>
      </c>
      <c r="B59" s="23">
        <v>1058</v>
      </c>
      <c r="C59">
        <v>6119</v>
      </c>
      <c r="D59" t="s">
        <v>86</v>
      </c>
      <c r="E59" s="26">
        <v>9</v>
      </c>
      <c r="F59" s="26">
        <v>14</v>
      </c>
      <c r="G59" s="27">
        <f t="shared" si="2"/>
        <v>5</v>
      </c>
      <c r="H59">
        <f t="shared" si="3"/>
        <v>0.5</v>
      </c>
      <c r="I59" t="s">
        <v>112</v>
      </c>
      <c r="J59" t="s">
        <v>108</v>
      </c>
      <c r="K59" t="s">
        <v>76</v>
      </c>
    </row>
    <row r="60" spans="1:11" x14ac:dyDescent="0.3">
      <c r="A60" s="22" t="s">
        <v>89</v>
      </c>
      <c r="B60" s="23">
        <v>1059</v>
      </c>
      <c r="C60">
        <v>2242</v>
      </c>
      <c r="D60" t="s">
        <v>83</v>
      </c>
      <c r="E60" s="26">
        <v>60</v>
      </c>
      <c r="F60" s="26">
        <v>124</v>
      </c>
      <c r="G60" s="27">
        <f t="shared" si="2"/>
        <v>64</v>
      </c>
      <c r="H60">
        <f t="shared" si="3"/>
        <v>12.8</v>
      </c>
      <c r="I60" t="s">
        <v>111</v>
      </c>
      <c r="J60" t="s">
        <v>107</v>
      </c>
      <c r="K60" t="s">
        <v>76</v>
      </c>
    </row>
    <row r="61" spans="1:11" x14ac:dyDescent="0.3">
      <c r="A61" s="22" t="s">
        <v>89</v>
      </c>
      <c r="B61" s="23">
        <v>1060</v>
      </c>
      <c r="C61">
        <v>6119</v>
      </c>
      <c r="D61" t="s">
        <v>86</v>
      </c>
      <c r="E61" s="26">
        <v>9</v>
      </c>
      <c r="F61" s="26">
        <v>14</v>
      </c>
      <c r="G61" s="27">
        <f t="shared" si="2"/>
        <v>5</v>
      </c>
      <c r="H61">
        <f t="shared" si="3"/>
        <v>0.5</v>
      </c>
      <c r="I61" t="s">
        <v>111</v>
      </c>
      <c r="J61" t="s">
        <v>107</v>
      </c>
      <c r="K61" t="s">
        <v>84</v>
      </c>
    </row>
    <row r="62" spans="1:11" x14ac:dyDescent="0.3">
      <c r="A62" s="22" t="s">
        <v>90</v>
      </c>
      <c r="B62" s="23">
        <v>1061</v>
      </c>
      <c r="C62">
        <v>1109</v>
      </c>
      <c r="D62" t="s">
        <v>78</v>
      </c>
      <c r="E62" s="26">
        <v>3</v>
      </c>
      <c r="F62" s="26">
        <v>8</v>
      </c>
      <c r="G62" s="27">
        <f t="shared" si="2"/>
        <v>5</v>
      </c>
      <c r="H62">
        <f t="shared" si="3"/>
        <v>0.5</v>
      </c>
      <c r="I62" t="s">
        <v>111</v>
      </c>
      <c r="J62" t="s">
        <v>107</v>
      </c>
      <c r="K62" t="s">
        <v>84</v>
      </c>
    </row>
    <row r="63" spans="1:11" x14ac:dyDescent="0.3">
      <c r="A63" s="22" t="s">
        <v>90</v>
      </c>
      <c r="B63" s="23">
        <v>1062</v>
      </c>
      <c r="C63">
        <v>2499</v>
      </c>
      <c r="D63" t="s">
        <v>75</v>
      </c>
      <c r="E63" s="26">
        <v>6.2</v>
      </c>
      <c r="F63" s="26">
        <v>9.1999999999999993</v>
      </c>
      <c r="G63" s="27">
        <f t="shared" si="2"/>
        <v>2.9999999999999991</v>
      </c>
      <c r="H63">
        <f t="shared" si="3"/>
        <v>0.29999999999999993</v>
      </c>
      <c r="I63" t="s">
        <v>109</v>
      </c>
      <c r="J63" t="s">
        <v>105</v>
      </c>
      <c r="K63" t="s">
        <v>76</v>
      </c>
    </row>
    <row r="64" spans="1:11" x14ac:dyDescent="0.3">
      <c r="A64" s="22" t="s">
        <v>90</v>
      </c>
      <c r="B64" s="23">
        <v>1063</v>
      </c>
      <c r="C64">
        <v>1109</v>
      </c>
      <c r="D64" t="s">
        <v>78</v>
      </c>
      <c r="E64" s="26">
        <v>3</v>
      </c>
      <c r="F64" s="26">
        <v>8</v>
      </c>
      <c r="G64" s="27">
        <f t="shared" si="2"/>
        <v>5</v>
      </c>
      <c r="H64">
        <f t="shared" si="3"/>
        <v>0.5</v>
      </c>
      <c r="I64" t="s">
        <v>111</v>
      </c>
      <c r="J64" t="s">
        <v>107</v>
      </c>
      <c r="K64" t="s">
        <v>74</v>
      </c>
    </row>
    <row r="65" spans="1:11" x14ac:dyDescent="0.3">
      <c r="A65" s="22" t="s">
        <v>90</v>
      </c>
      <c r="B65" s="23">
        <v>1064</v>
      </c>
      <c r="C65">
        <v>2499</v>
      </c>
      <c r="D65" t="s">
        <v>75</v>
      </c>
      <c r="E65" s="26">
        <v>6.2</v>
      </c>
      <c r="F65" s="26">
        <v>9.1999999999999993</v>
      </c>
      <c r="G65" s="27">
        <f t="shared" si="2"/>
        <v>2.9999999999999991</v>
      </c>
      <c r="H65">
        <f t="shared" si="3"/>
        <v>0.29999999999999993</v>
      </c>
      <c r="I65" t="s">
        <v>112</v>
      </c>
      <c r="J65" t="s">
        <v>108</v>
      </c>
      <c r="K65" t="s">
        <v>76</v>
      </c>
    </row>
    <row r="66" spans="1:11" x14ac:dyDescent="0.3">
      <c r="A66" s="22" t="s">
        <v>90</v>
      </c>
      <c r="B66" s="23">
        <v>1065</v>
      </c>
      <c r="C66">
        <v>2499</v>
      </c>
      <c r="D66" t="s">
        <v>75</v>
      </c>
      <c r="E66" s="26">
        <v>6.2</v>
      </c>
      <c r="F66" s="26">
        <v>9.1999999999999993</v>
      </c>
      <c r="G66" s="27">
        <f t="shared" ref="G66:G97" si="4">F66-E66</f>
        <v>2.9999999999999991</v>
      </c>
      <c r="H66">
        <f t="shared" ref="H66:H97" si="5">IF(F66&gt;50,G66*0.2,G66*0.1)</f>
        <v>0.29999999999999993</v>
      </c>
      <c r="I66" t="s">
        <v>111</v>
      </c>
      <c r="J66" t="s">
        <v>107</v>
      </c>
      <c r="K66" t="s">
        <v>72</v>
      </c>
    </row>
    <row r="67" spans="1:11" x14ac:dyDescent="0.3">
      <c r="A67" s="22" t="s">
        <v>90</v>
      </c>
      <c r="B67" s="23">
        <v>1066</v>
      </c>
      <c r="C67">
        <v>2877</v>
      </c>
      <c r="D67" t="s">
        <v>73</v>
      </c>
      <c r="E67" s="26">
        <v>11.4</v>
      </c>
      <c r="F67" s="26">
        <v>16.3</v>
      </c>
      <c r="G67" s="27">
        <f t="shared" si="4"/>
        <v>4.9000000000000004</v>
      </c>
      <c r="H67">
        <f t="shared" si="5"/>
        <v>0.49000000000000005</v>
      </c>
      <c r="I67" t="s">
        <v>111</v>
      </c>
      <c r="J67" t="s">
        <v>107</v>
      </c>
      <c r="K67" t="s">
        <v>84</v>
      </c>
    </row>
    <row r="68" spans="1:11" x14ac:dyDescent="0.3">
      <c r="A68" s="22" t="s">
        <v>90</v>
      </c>
      <c r="B68" s="23">
        <v>1067</v>
      </c>
      <c r="C68">
        <v>2877</v>
      </c>
      <c r="D68" t="s">
        <v>73</v>
      </c>
      <c r="E68" s="26">
        <v>11.4</v>
      </c>
      <c r="F68" s="26">
        <v>16.3</v>
      </c>
      <c r="G68" s="27">
        <f t="shared" si="4"/>
        <v>4.9000000000000004</v>
      </c>
      <c r="H68">
        <f t="shared" si="5"/>
        <v>0.49000000000000005</v>
      </c>
      <c r="I68" t="s">
        <v>111</v>
      </c>
      <c r="J68" t="s">
        <v>107</v>
      </c>
      <c r="K68" t="s">
        <v>85</v>
      </c>
    </row>
    <row r="69" spans="1:11" x14ac:dyDescent="0.3">
      <c r="A69" s="22" t="s">
        <v>90</v>
      </c>
      <c r="B69" s="23">
        <v>1068</v>
      </c>
      <c r="C69">
        <v>6119</v>
      </c>
      <c r="D69" t="s">
        <v>86</v>
      </c>
      <c r="E69" s="26">
        <v>9</v>
      </c>
      <c r="F69" s="26">
        <v>14</v>
      </c>
      <c r="G69" s="27">
        <f t="shared" si="4"/>
        <v>5</v>
      </c>
      <c r="H69">
        <f t="shared" si="5"/>
        <v>0.5</v>
      </c>
      <c r="I69" t="s">
        <v>110</v>
      </c>
      <c r="J69" t="s">
        <v>106</v>
      </c>
      <c r="K69" t="s">
        <v>74</v>
      </c>
    </row>
    <row r="70" spans="1:11" x14ac:dyDescent="0.3">
      <c r="A70" s="22" t="s">
        <v>90</v>
      </c>
      <c r="B70" s="23">
        <v>1069</v>
      </c>
      <c r="C70">
        <v>1109</v>
      </c>
      <c r="D70" t="s">
        <v>78</v>
      </c>
      <c r="E70" s="26">
        <v>3</v>
      </c>
      <c r="F70" s="26">
        <v>8</v>
      </c>
      <c r="G70" s="27">
        <f t="shared" si="4"/>
        <v>5</v>
      </c>
      <c r="H70">
        <f t="shared" si="5"/>
        <v>0.5</v>
      </c>
      <c r="I70" t="s">
        <v>111</v>
      </c>
      <c r="J70" t="s">
        <v>107</v>
      </c>
      <c r="K70" t="s">
        <v>76</v>
      </c>
    </row>
    <row r="71" spans="1:11" x14ac:dyDescent="0.3">
      <c r="A71" s="22" t="s">
        <v>90</v>
      </c>
      <c r="B71" s="23">
        <v>1070</v>
      </c>
      <c r="C71">
        <v>2499</v>
      </c>
      <c r="D71" t="s">
        <v>75</v>
      </c>
      <c r="E71" s="26">
        <v>6.2</v>
      </c>
      <c r="F71" s="26">
        <v>9.1999999999999993</v>
      </c>
      <c r="G71" s="27">
        <f t="shared" si="4"/>
        <v>2.9999999999999991</v>
      </c>
      <c r="H71">
        <f t="shared" si="5"/>
        <v>0.29999999999999993</v>
      </c>
      <c r="I71" t="s">
        <v>112</v>
      </c>
      <c r="J71" t="s">
        <v>108</v>
      </c>
      <c r="K71" t="s">
        <v>76</v>
      </c>
    </row>
    <row r="72" spans="1:11" x14ac:dyDescent="0.3">
      <c r="A72" s="22" t="s">
        <v>90</v>
      </c>
      <c r="B72" s="23">
        <v>1071</v>
      </c>
      <c r="C72">
        <v>1109</v>
      </c>
      <c r="D72" t="s">
        <v>78</v>
      </c>
      <c r="E72" s="26">
        <v>3</v>
      </c>
      <c r="F72" s="26">
        <v>8</v>
      </c>
      <c r="G72" s="27">
        <f t="shared" si="4"/>
        <v>5</v>
      </c>
      <c r="H72">
        <f t="shared" si="5"/>
        <v>0.5</v>
      </c>
      <c r="I72" t="s">
        <v>109</v>
      </c>
      <c r="J72" t="s">
        <v>105</v>
      </c>
      <c r="K72" t="s">
        <v>76</v>
      </c>
    </row>
    <row r="73" spans="1:11" x14ac:dyDescent="0.3">
      <c r="A73" s="22" t="s">
        <v>90</v>
      </c>
      <c r="B73" s="23">
        <v>1072</v>
      </c>
      <c r="C73">
        <v>1109</v>
      </c>
      <c r="D73" t="s">
        <v>78</v>
      </c>
      <c r="E73" s="26">
        <v>3</v>
      </c>
      <c r="F73" s="26">
        <v>8</v>
      </c>
      <c r="G73" s="27">
        <f t="shared" si="4"/>
        <v>5</v>
      </c>
      <c r="H73">
        <f t="shared" si="5"/>
        <v>0.5</v>
      </c>
      <c r="I73" t="s">
        <v>111</v>
      </c>
      <c r="J73" t="s">
        <v>107</v>
      </c>
      <c r="K73" t="s">
        <v>84</v>
      </c>
    </row>
    <row r="74" spans="1:11" x14ac:dyDescent="0.3">
      <c r="A74" s="22" t="s">
        <v>90</v>
      </c>
      <c r="B74" s="23">
        <v>1073</v>
      </c>
      <c r="C74">
        <v>6622</v>
      </c>
      <c r="D74" t="s">
        <v>88</v>
      </c>
      <c r="E74" s="26">
        <v>42</v>
      </c>
      <c r="F74" s="26">
        <v>77</v>
      </c>
      <c r="G74" s="27">
        <f t="shared" si="4"/>
        <v>35</v>
      </c>
      <c r="H74">
        <f t="shared" si="5"/>
        <v>7</v>
      </c>
      <c r="I74" t="s">
        <v>111</v>
      </c>
      <c r="J74" t="s">
        <v>107</v>
      </c>
      <c r="K74" t="s">
        <v>74</v>
      </c>
    </row>
    <row r="75" spans="1:11" x14ac:dyDescent="0.3">
      <c r="A75" s="22" t="s">
        <v>90</v>
      </c>
      <c r="B75" s="23">
        <v>1074</v>
      </c>
      <c r="C75">
        <v>2877</v>
      </c>
      <c r="D75" t="s">
        <v>73</v>
      </c>
      <c r="E75" s="26">
        <v>11.4</v>
      </c>
      <c r="F75" s="26">
        <v>16.3</v>
      </c>
      <c r="G75" s="27">
        <f t="shared" si="4"/>
        <v>4.9000000000000004</v>
      </c>
      <c r="H75">
        <f t="shared" si="5"/>
        <v>0.49000000000000005</v>
      </c>
      <c r="I75" t="s">
        <v>111</v>
      </c>
      <c r="J75" t="s">
        <v>107</v>
      </c>
      <c r="K75" t="s">
        <v>76</v>
      </c>
    </row>
    <row r="76" spans="1:11" x14ac:dyDescent="0.3">
      <c r="A76" s="22" t="s">
        <v>90</v>
      </c>
      <c r="B76" s="23">
        <v>1075</v>
      </c>
      <c r="C76">
        <v>1109</v>
      </c>
      <c r="D76" t="s">
        <v>78</v>
      </c>
      <c r="E76" s="26">
        <v>3</v>
      </c>
      <c r="F76" s="26">
        <v>8</v>
      </c>
      <c r="G76" s="27">
        <f t="shared" si="4"/>
        <v>5</v>
      </c>
      <c r="H76">
        <f t="shared" si="5"/>
        <v>0.5</v>
      </c>
      <c r="I76" t="s">
        <v>112</v>
      </c>
      <c r="J76" t="s">
        <v>108</v>
      </c>
      <c r="K76" t="s">
        <v>74</v>
      </c>
    </row>
    <row r="77" spans="1:11" x14ac:dyDescent="0.3">
      <c r="A77" s="22" t="s">
        <v>90</v>
      </c>
      <c r="B77" s="23">
        <v>1076</v>
      </c>
      <c r="C77">
        <v>1109</v>
      </c>
      <c r="D77" t="s">
        <v>78</v>
      </c>
      <c r="E77" s="26">
        <v>3</v>
      </c>
      <c r="F77" s="26">
        <v>8</v>
      </c>
      <c r="G77" s="27">
        <f t="shared" si="4"/>
        <v>5</v>
      </c>
      <c r="H77">
        <f t="shared" si="5"/>
        <v>0.5</v>
      </c>
      <c r="I77" t="s">
        <v>110</v>
      </c>
      <c r="J77" t="s">
        <v>106</v>
      </c>
      <c r="K77" t="s">
        <v>76</v>
      </c>
    </row>
    <row r="78" spans="1:11" x14ac:dyDescent="0.3">
      <c r="A78" s="22" t="s">
        <v>90</v>
      </c>
      <c r="B78" s="23">
        <v>1077</v>
      </c>
      <c r="C78">
        <v>9822</v>
      </c>
      <c r="D78" t="s">
        <v>71</v>
      </c>
      <c r="E78" s="26">
        <v>58.3</v>
      </c>
      <c r="F78" s="26">
        <v>98.4</v>
      </c>
      <c r="G78" s="27">
        <f t="shared" si="4"/>
        <v>40.100000000000009</v>
      </c>
      <c r="H78">
        <f t="shared" si="5"/>
        <v>8.0200000000000014</v>
      </c>
      <c r="I78" t="s">
        <v>112</v>
      </c>
      <c r="J78" t="s">
        <v>108</v>
      </c>
      <c r="K78" t="s">
        <v>76</v>
      </c>
    </row>
    <row r="79" spans="1:11" x14ac:dyDescent="0.3">
      <c r="A79" s="22" t="s">
        <v>90</v>
      </c>
      <c r="B79" s="23">
        <v>1078</v>
      </c>
      <c r="C79">
        <v>2877</v>
      </c>
      <c r="D79" t="s">
        <v>73</v>
      </c>
      <c r="E79" s="26">
        <v>11.4</v>
      </c>
      <c r="F79" s="26">
        <v>16.3</v>
      </c>
      <c r="G79" s="27">
        <f t="shared" si="4"/>
        <v>4.9000000000000004</v>
      </c>
      <c r="H79">
        <f t="shared" si="5"/>
        <v>0.49000000000000005</v>
      </c>
      <c r="I79" t="s">
        <v>110</v>
      </c>
      <c r="J79" t="s">
        <v>106</v>
      </c>
      <c r="K79" t="s">
        <v>84</v>
      </c>
    </row>
    <row r="80" spans="1:11" x14ac:dyDescent="0.3">
      <c r="A80" s="22" t="s">
        <v>91</v>
      </c>
      <c r="B80" s="23">
        <v>1079</v>
      </c>
      <c r="C80">
        <v>2877</v>
      </c>
      <c r="D80" t="s">
        <v>73</v>
      </c>
      <c r="E80" s="26">
        <v>11.4</v>
      </c>
      <c r="F80" s="26">
        <v>16.3</v>
      </c>
      <c r="G80" s="27">
        <f t="shared" si="4"/>
        <v>4.9000000000000004</v>
      </c>
      <c r="H80">
        <f t="shared" si="5"/>
        <v>0.49000000000000005</v>
      </c>
      <c r="I80" t="s">
        <v>110</v>
      </c>
      <c r="J80" t="s">
        <v>106</v>
      </c>
      <c r="K80" t="s">
        <v>72</v>
      </c>
    </row>
    <row r="81" spans="1:11" x14ac:dyDescent="0.3">
      <c r="A81" s="22" t="s">
        <v>91</v>
      </c>
      <c r="B81" s="23">
        <v>1080</v>
      </c>
      <c r="C81">
        <v>4421</v>
      </c>
      <c r="D81" t="s">
        <v>80</v>
      </c>
      <c r="E81" s="26">
        <v>45</v>
      </c>
      <c r="F81" s="26">
        <v>87</v>
      </c>
      <c r="G81" s="27">
        <f t="shared" si="4"/>
        <v>42</v>
      </c>
      <c r="H81">
        <f t="shared" si="5"/>
        <v>8.4</v>
      </c>
      <c r="I81" t="s">
        <v>111</v>
      </c>
      <c r="J81" t="s">
        <v>107</v>
      </c>
      <c r="K81" t="s">
        <v>74</v>
      </c>
    </row>
    <row r="82" spans="1:11" x14ac:dyDescent="0.3">
      <c r="A82" s="22" t="s">
        <v>91</v>
      </c>
      <c r="B82" s="23">
        <v>1081</v>
      </c>
      <c r="C82">
        <v>6119</v>
      </c>
      <c r="D82" t="s">
        <v>86</v>
      </c>
      <c r="E82" s="26">
        <v>9</v>
      </c>
      <c r="F82" s="26">
        <v>14</v>
      </c>
      <c r="G82" s="27">
        <f t="shared" si="4"/>
        <v>5</v>
      </c>
      <c r="H82">
        <f t="shared" si="5"/>
        <v>0.5</v>
      </c>
      <c r="I82" t="s">
        <v>111</v>
      </c>
      <c r="J82" t="s">
        <v>107</v>
      </c>
      <c r="K82" t="s">
        <v>85</v>
      </c>
    </row>
    <row r="83" spans="1:11" x14ac:dyDescent="0.3">
      <c r="A83" s="22" t="s">
        <v>91</v>
      </c>
      <c r="B83" s="23">
        <v>1082</v>
      </c>
      <c r="C83">
        <v>1109</v>
      </c>
      <c r="D83" t="s">
        <v>78</v>
      </c>
      <c r="E83" s="26">
        <v>3</v>
      </c>
      <c r="F83" s="26">
        <v>8</v>
      </c>
      <c r="G83" s="27">
        <f t="shared" si="4"/>
        <v>5</v>
      </c>
      <c r="H83">
        <f t="shared" si="5"/>
        <v>0.5</v>
      </c>
      <c r="I83" t="s">
        <v>109</v>
      </c>
      <c r="J83" t="s">
        <v>105</v>
      </c>
      <c r="K83" t="s">
        <v>74</v>
      </c>
    </row>
    <row r="84" spans="1:11" x14ac:dyDescent="0.3">
      <c r="A84" s="22" t="s">
        <v>91</v>
      </c>
      <c r="B84" s="23">
        <v>1083</v>
      </c>
      <c r="C84">
        <v>1109</v>
      </c>
      <c r="D84" t="s">
        <v>78</v>
      </c>
      <c r="E84" s="26">
        <v>3</v>
      </c>
      <c r="F84" s="26">
        <v>8</v>
      </c>
      <c r="G84" s="27">
        <f t="shared" si="4"/>
        <v>5</v>
      </c>
      <c r="H84">
        <f t="shared" si="5"/>
        <v>0.5</v>
      </c>
      <c r="I84" t="s">
        <v>109</v>
      </c>
      <c r="J84" t="s">
        <v>105</v>
      </c>
      <c r="K84" t="s">
        <v>84</v>
      </c>
    </row>
    <row r="85" spans="1:11" x14ac:dyDescent="0.3">
      <c r="A85" s="22" t="s">
        <v>91</v>
      </c>
      <c r="B85" s="23">
        <v>1084</v>
      </c>
      <c r="C85">
        <v>6119</v>
      </c>
      <c r="D85" t="s">
        <v>86</v>
      </c>
      <c r="E85" s="26">
        <v>9</v>
      </c>
      <c r="F85" s="26">
        <v>14</v>
      </c>
      <c r="G85" s="27">
        <f t="shared" si="4"/>
        <v>5</v>
      </c>
      <c r="H85">
        <f t="shared" si="5"/>
        <v>0.5</v>
      </c>
      <c r="I85" t="s">
        <v>109</v>
      </c>
      <c r="J85" t="s">
        <v>105</v>
      </c>
      <c r="K85" t="s">
        <v>76</v>
      </c>
    </row>
    <row r="86" spans="1:11" x14ac:dyDescent="0.3">
      <c r="A86" s="22" t="s">
        <v>91</v>
      </c>
      <c r="B86" s="23">
        <v>1085</v>
      </c>
      <c r="C86">
        <v>9822</v>
      </c>
      <c r="D86" t="s">
        <v>71</v>
      </c>
      <c r="E86" s="26">
        <v>58.3</v>
      </c>
      <c r="F86" s="26">
        <v>98.4</v>
      </c>
      <c r="G86" s="27">
        <f t="shared" si="4"/>
        <v>40.100000000000009</v>
      </c>
      <c r="H86">
        <f t="shared" si="5"/>
        <v>8.0200000000000014</v>
      </c>
      <c r="I86" t="s">
        <v>111</v>
      </c>
      <c r="J86" t="s">
        <v>107</v>
      </c>
      <c r="K86" t="s">
        <v>84</v>
      </c>
    </row>
    <row r="87" spans="1:11" x14ac:dyDescent="0.3">
      <c r="A87" s="22" t="s">
        <v>91</v>
      </c>
      <c r="B87" s="23">
        <v>1086</v>
      </c>
      <c r="C87">
        <v>1109</v>
      </c>
      <c r="D87" t="s">
        <v>78</v>
      </c>
      <c r="E87" s="26">
        <v>3</v>
      </c>
      <c r="F87" s="26">
        <v>8</v>
      </c>
      <c r="G87" s="27">
        <f t="shared" si="4"/>
        <v>5</v>
      </c>
      <c r="H87">
        <f t="shared" si="5"/>
        <v>0.5</v>
      </c>
      <c r="I87" t="s">
        <v>112</v>
      </c>
      <c r="J87" t="s">
        <v>108</v>
      </c>
      <c r="K87" t="s">
        <v>76</v>
      </c>
    </row>
    <row r="88" spans="1:11" x14ac:dyDescent="0.3">
      <c r="A88" s="22" t="s">
        <v>91</v>
      </c>
      <c r="B88" s="23">
        <v>1087</v>
      </c>
      <c r="C88">
        <v>2499</v>
      </c>
      <c r="D88" t="s">
        <v>75</v>
      </c>
      <c r="E88" s="26">
        <v>6.2</v>
      </c>
      <c r="F88" s="26">
        <v>9.1999999999999993</v>
      </c>
      <c r="G88" s="27">
        <f t="shared" si="4"/>
        <v>2.9999999999999991</v>
      </c>
      <c r="H88">
        <f t="shared" si="5"/>
        <v>0.29999999999999993</v>
      </c>
      <c r="I88" t="s">
        <v>109</v>
      </c>
      <c r="J88" t="s">
        <v>105</v>
      </c>
      <c r="K88" t="s">
        <v>74</v>
      </c>
    </row>
    <row r="89" spans="1:11" x14ac:dyDescent="0.3">
      <c r="A89" s="22" t="s">
        <v>91</v>
      </c>
      <c r="B89" s="23">
        <v>1088</v>
      </c>
      <c r="C89">
        <v>2499</v>
      </c>
      <c r="D89" t="s">
        <v>75</v>
      </c>
      <c r="E89" s="26">
        <v>6.2</v>
      </c>
      <c r="F89" s="26">
        <v>9.1999999999999993</v>
      </c>
      <c r="G89" s="27">
        <f t="shared" si="4"/>
        <v>2.9999999999999991</v>
      </c>
      <c r="H89">
        <f t="shared" si="5"/>
        <v>0.29999999999999993</v>
      </c>
      <c r="I89" t="s">
        <v>109</v>
      </c>
      <c r="J89" t="s">
        <v>105</v>
      </c>
      <c r="K89" t="s">
        <v>72</v>
      </c>
    </row>
    <row r="90" spans="1:11" x14ac:dyDescent="0.3">
      <c r="A90" s="22" t="s">
        <v>91</v>
      </c>
      <c r="B90" s="23">
        <v>1089</v>
      </c>
      <c r="C90">
        <v>6119</v>
      </c>
      <c r="D90" t="s">
        <v>86</v>
      </c>
      <c r="E90" s="26">
        <v>9</v>
      </c>
      <c r="F90" s="26">
        <v>14</v>
      </c>
      <c r="G90" s="27">
        <f t="shared" si="4"/>
        <v>5</v>
      </c>
      <c r="H90">
        <f t="shared" si="5"/>
        <v>0.5</v>
      </c>
      <c r="I90" t="s">
        <v>111</v>
      </c>
      <c r="J90" t="s">
        <v>107</v>
      </c>
      <c r="K90" t="s">
        <v>84</v>
      </c>
    </row>
    <row r="91" spans="1:11" x14ac:dyDescent="0.3">
      <c r="A91" s="22" t="s">
        <v>91</v>
      </c>
      <c r="B91" s="23">
        <v>1090</v>
      </c>
      <c r="C91">
        <v>2877</v>
      </c>
      <c r="D91" t="s">
        <v>73</v>
      </c>
      <c r="E91" s="26">
        <v>11.4</v>
      </c>
      <c r="F91" s="26">
        <v>16.3</v>
      </c>
      <c r="G91" s="27">
        <f t="shared" si="4"/>
        <v>4.9000000000000004</v>
      </c>
      <c r="H91">
        <f t="shared" si="5"/>
        <v>0.49000000000000005</v>
      </c>
      <c r="I91" t="s">
        <v>109</v>
      </c>
      <c r="J91" t="s">
        <v>105</v>
      </c>
      <c r="K91" t="s">
        <v>74</v>
      </c>
    </row>
    <row r="92" spans="1:11" x14ac:dyDescent="0.3">
      <c r="A92" s="22" t="s">
        <v>91</v>
      </c>
      <c r="B92" s="23">
        <v>1091</v>
      </c>
      <c r="C92">
        <v>2877</v>
      </c>
      <c r="D92" t="s">
        <v>73</v>
      </c>
      <c r="E92" s="26">
        <v>11.4</v>
      </c>
      <c r="F92" s="26">
        <v>16.3</v>
      </c>
      <c r="G92" s="27">
        <f t="shared" si="4"/>
        <v>4.9000000000000004</v>
      </c>
      <c r="H92">
        <f t="shared" si="5"/>
        <v>0.49000000000000005</v>
      </c>
      <c r="I92" t="s">
        <v>112</v>
      </c>
      <c r="J92" t="s">
        <v>108</v>
      </c>
      <c r="K92" t="s">
        <v>84</v>
      </c>
    </row>
    <row r="93" spans="1:11" x14ac:dyDescent="0.3">
      <c r="A93" s="22" t="s">
        <v>91</v>
      </c>
      <c r="B93" s="23">
        <v>1092</v>
      </c>
      <c r="C93">
        <v>2877</v>
      </c>
      <c r="D93" t="s">
        <v>73</v>
      </c>
      <c r="E93" s="26">
        <v>11.4</v>
      </c>
      <c r="F93" s="26">
        <v>16.3</v>
      </c>
      <c r="G93" s="27">
        <f t="shared" si="4"/>
        <v>4.9000000000000004</v>
      </c>
      <c r="H93">
        <f t="shared" si="5"/>
        <v>0.49000000000000005</v>
      </c>
      <c r="I93" t="s">
        <v>111</v>
      </c>
      <c r="J93" t="s">
        <v>107</v>
      </c>
      <c r="K93" t="s">
        <v>74</v>
      </c>
    </row>
    <row r="94" spans="1:11" x14ac:dyDescent="0.3">
      <c r="A94" s="22" t="s">
        <v>91</v>
      </c>
      <c r="B94" s="23">
        <v>1093</v>
      </c>
      <c r="C94">
        <v>6119</v>
      </c>
      <c r="D94" t="s">
        <v>86</v>
      </c>
      <c r="E94" s="26">
        <v>9</v>
      </c>
      <c r="F94" s="26">
        <v>14</v>
      </c>
      <c r="G94" s="27">
        <f t="shared" si="4"/>
        <v>5</v>
      </c>
      <c r="H94">
        <f t="shared" si="5"/>
        <v>0.5</v>
      </c>
      <c r="I94" t="s">
        <v>110</v>
      </c>
      <c r="J94" t="s">
        <v>106</v>
      </c>
      <c r="K94" t="s">
        <v>76</v>
      </c>
    </row>
    <row r="95" spans="1:11" x14ac:dyDescent="0.3">
      <c r="A95" s="22" t="s">
        <v>91</v>
      </c>
      <c r="B95" s="23">
        <v>1094</v>
      </c>
      <c r="C95">
        <v>6119</v>
      </c>
      <c r="D95" t="s">
        <v>86</v>
      </c>
      <c r="E95" s="26">
        <v>9</v>
      </c>
      <c r="F95" s="26">
        <v>14</v>
      </c>
      <c r="G95" s="27">
        <f t="shared" si="4"/>
        <v>5</v>
      </c>
      <c r="H95">
        <f t="shared" si="5"/>
        <v>0.5</v>
      </c>
      <c r="I95" t="s">
        <v>111</v>
      </c>
      <c r="J95" t="s">
        <v>107</v>
      </c>
      <c r="K95" t="s">
        <v>74</v>
      </c>
    </row>
    <row r="96" spans="1:11" x14ac:dyDescent="0.3">
      <c r="A96" s="22" t="s">
        <v>91</v>
      </c>
      <c r="B96" s="23">
        <v>1095</v>
      </c>
      <c r="C96">
        <v>2499</v>
      </c>
      <c r="D96" t="s">
        <v>75</v>
      </c>
      <c r="E96" s="26">
        <v>6.2</v>
      </c>
      <c r="F96" s="26">
        <v>9.1999999999999993</v>
      </c>
      <c r="G96" s="27">
        <f t="shared" si="4"/>
        <v>2.9999999999999991</v>
      </c>
      <c r="H96">
        <f t="shared" si="5"/>
        <v>0.29999999999999993</v>
      </c>
      <c r="I96" t="s">
        <v>112</v>
      </c>
      <c r="J96" t="s">
        <v>108</v>
      </c>
      <c r="K96" t="s">
        <v>76</v>
      </c>
    </row>
    <row r="97" spans="1:11" x14ac:dyDescent="0.3">
      <c r="A97" s="22" t="s">
        <v>91</v>
      </c>
      <c r="B97" s="23">
        <v>1096</v>
      </c>
      <c r="C97">
        <v>6119</v>
      </c>
      <c r="D97" t="s">
        <v>86</v>
      </c>
      <c r="E97" s="26">
        <v>9</v>
      </c>
      <c r="F97" s="26">
        <v>14</v>
      </c>
      <c r="G97" s="27">
        <f t="shared" si="4"/>
        <v>5</v>
      </c>
      <c r="H97">
        <f t="shared" si="5"/>
        <v>0.5</v>
      </c>
      <c r="I97" t="s">
        <v>111</v>
      </c>
      <c r="J97" t="s">
        <v>107</v>
      </c>
      <c r="K97" t="s">
        <v>76</v>
      </c>
    </row>
    <row r="98" spans="1:11" x14ac:dyDescent="0.3">
      <c r="A98" s="22" t="s">
        <v>91</v>
      </c>
      <c r="B98" s="23">
        <v>1097</v>
      </c>
      <c r="C98">
        <v>9212</v>
      </c>
      <c r="D98" t="s">
        <v>81</v>
      </c>
      <c r="E98" s="26">
        <v>4</v>
      </c>
      <c r="F98" s="26">
        <v>7</v>
      </c>
      <c r="G98" s="27">
        <f t="shared" ref="G98:G129" si="6">F98-E98</f>
        <v>3</v>
      </c>
      <c r="H98">
        <f t="shared" ref="H98:H129" si="7">IF(F98&gt;50,G98*0.2,G98*0.1)</f>
        <v>0.30000000000000004</v>
      </c>
      <c r="I98" t="s">
        <v>112</v>
      </c>
      <c r="J98" t="s">
        <v>108</v>
      </c>
      <c r="K98" t="s">
        <v>84</v>
      </c>
    </row>
    <row r="99" spans="1:11" x14ac:dyDescent="0.3">
      <c r="A99" s="22" t="s">
        <v>91</v>
      </c>
      <c r="B99" s="23">
        <v>1098</v>
      </c>
      <c r="C99">
        <v>2877</v>
      </c>
      <c r="D99" t="s">
        <v>73</v>
      </c>
      <c r="E99" s="26">
        <v>11.4</v>
      </c>
      <c r="F99" s="26">
        <v>16.3</v>
      </c>
      <c r="G99" s="27">
        <f t="shared" si="6"/>
        <v>4.9000000000000004</v>
      </c>
      <c r="H99">
        <f t="shared" si="7"/>
        <v>0.49000000000000005</v>
      </c>
      <c r="I99" t="s">
        <v>110</v>
      </c>
      <c r="J99" t="s">
        <v>106</v>
      </c>
      <c r="K99" t="s">
        <v>72</v>
      </c>
    </row>
    <row r="100" spans="1:11" x14ac:dyDescent="0.3">
      <c r="A100" s="22" t="s">
        <v>92</v>
      </c>
      <c r="B100" s="23">
        <v>1099</v>
      </c>
      <c r="C100">
        <v>2877</v>
      </c>
      <c r="D100" t="s">
        <v>73</v>
      </c>
      <c r="E100" s="26">
        <v>11.4</v>
      </c>
      <c r="F100" s="26">
        <v>16.3</v>
      </c>
      <c r="G100" s="27">
        <f t="shared" si="6"/>
        <v>4.9000000000000004</v>
      </c>
      <c r="H100">
        <f t="shared" si="7"/>
        <v>0.49000000000000005</v>
      </c>
      <c r="I100" t="s">
        <v>111</v>
      </c>
      <c r="J100" t="s">
        <v>107</v>
      </c>
      <c r="K100" t="s">
        <v>74</v>
      </c>
    </row>
    <row r="101" spans="1:11" x14ac:dyDescent="0.3">
      <c r="A101" s="22" t="s">
        <v>92</v>
      </c>
      <c r="B101" s="23">
        <v>1100</v>
      </c>
      <c r="C101">
        <v>6119</v>
      </c>
      <c r="D101" t="s">
        <v>86</v>
      </c>
      <c r="E101" s="26">
        <v>9</v>
      </c>
      <c r="F101" s="26">
        <v>14</v>
      </c>
      <c r="G101" s="27">
        <f t="shared" si="6"/>
        <v>5</v>
      </c>
      <c r="H101">
        <f t="shared" si="7"/>
        <v>0.5</v>
      </c>
      <c r="I101" t="s">
        <v>109</v>
      </c>
      <c r="J101" t="s">
        <v>105</v>
      </c>
      <c r="K101" t="s">
        <v>85</v>
      </c>
    </row>
    <row r="102" spans="1:11" x14ac:dyDescent="0.3">
      <c r="A102" s="22" t="s">
        <v>92</v>
      </c>
      <c r="B102" s="23">
        <v>1101</v>
      </c>
      <c r="C102">
        <v>2499</v>
      </c>
      <c r="D102" t="s">
        <v>75</v>
      </c>
      <c r="E102" s="26">
        <v>6.2</v>
      </c>
      <c r="F102" s="26">
        <v>9.1999999999999993</v>
      </c>
      <c r="G102" s="27">
        <f t="shared" si="6"/>
        <v>2.9999999999999991</v>
      </c>
      <c r="H102">
        <f t="shared" si="7"/>
        <v>0.29999999999999993</v>
      </c>
      <c r="I102" t="s">
        <v>111</v>
      </c>
      <c r="J102" t="s">
        <v>107</v>
      </c>
      <c r="K102" t="s">
        <v>74</v>
      </c>
    </row>
    <row r="103" spans="1:11" x14ac:dyDescent="0.3">
      <c r="A103" s="22" t="s">
        <v>92</v>
      </c>
      <c r="B103" s="23">
        <v>1102</v>
      </c>
      <c r="C103">
        <v>2242</v>
      </c>
      <c r="D103" t="s">
        <v>83</v>
      </c>
      <c r="E103" s="26">
        <v>60</v>
      </c>
      <c r="F103" s="26">
        <v>124</v>
      </c>
      <c r="G103" s="27">
        <f t="shared" si="6"/>
        <v>64</v>
      </c>
      <c r="H103">
        <f t="shared" si="7"/>
        <v>12.8</v>
      </c>
      <c r="I103" t="s">
        <v>110</v>
      </c>
      <c r="J103" t="s">
        <v>106</v>
      </c>
      <c r="K103" t="s">
        <v>84</v>
      </c>
    </row>
    <row r="104" spans="1:11" x14ac:dyDescent="0.3">
      <c r="A104" s="22" t="s">
        <v>92</v>
      </c>
      <c r="B104" s="23">
        <v>1103</v>
      </c>
      <c r="C104">
        <v>2877</v>
      </c>
      <c r="D104" t="s">
        <v>73</v>
      </c>
      <c r="E104" s="26">
        <v>11.4</v>
      </c>
      <c r="F104" s="26">
        <v>16.3</v>
      </c>
      <c r="G104" s="27">
        <f t="shared" si="6"/>
        <v>4.9000000000000004</v>
      </c>
      <c r="H104">
        <f t="shared" si="7"/>
        <v>0.49000000000000005</v>
      </c>
      <c r="I104" t="s">
        <v>110</v>
      </c>
      <c r="J104" t="s">
        <v>106</v>
      </c>
      <c r="K104" t="s">
        <v>76</v>
      </c>
    </row>
    <row r="105" spans="1:11" x14ac:dyDescent="0.3">
      <c r="A105" s="22" t="s">
        <v>92</v>
      </c>
      <c r="B105" s="23">
        <v>1104</v>
      </c>
      <c r="C105">
        <v>2877</v>
      </c>
      <c r="D105" t="s">
        <v>73</v>
      </c>
      <c r="E105" s="26">
        <v>11.4</v>
      </c>
      <c r="F105" s="26">
        <v>16.3</v>
      </c>
      <c r="G105" s="27">
        <f t="shared" si="6"/>
        <v>4.9000000000000004</v>
      </c>
      <c r="H105">
        <f t="shared" si="7"/>
        <v>0.49000000000000005</v>
      </c>
      <c r="I105" t="s">
        <v>111</v>
      </c>
      <c r="J105" t="s">
        <v>107</v>
      </c>
      <c r="K105" t="s">
        <v>84</v>
      </c>
    </row>
    <row r="106" spans="1:11" x14ac:dyDescent="0.3">
      <c r="A106" s="22" t="s">
        <v>92</v>
      </c>
      <c r="B106" s="23">
        <v>1105</v>
      </c>
      <c r="C106">
        <v>2499</v>
      </c>
      <c r="D106" t="s">
        <v>75</v>
      </c>
      <c r="E106" s="26">
        <v>6.2</v>
      </c>
      <c r="F106" s="26">
        <v>9.1999999999999993</v>
      </c>
      <c r="G106" s="27">
        <f t="shared" si="6"/>
        <v>2.9999999999999991</v>
      </c>
      <c r="H106">
        <f t="shared" si="7"/>
        <v>0.29999999999999993</v>
      </c>
      <c r="I106" t="s">
        <v>110</v>
      </c>
      <c r="J106" t="s">
        <v>106</v>
      </c>
      <c r="K106" t="s">
        <v>76</v>
      </c>
    </row>
    <row r="107" spans="1:11" x14ac:dyDescent="0.3">
      <c r="A107" s="22" t="s">
        <v>92</v>
      </c>
      <c r="B107" s="23">
        <v>1106</v>
      </c>
      <c r="C107">
        <v>9822</v>
      </c>
      <c r="D107" t="s">
        <v>71</v>
      </c>
      <c r="E107" s="26">
        <v>58.3</v>
      </c>
      <c r="F107" s="26">
        <v>98.4</v>
      </c>
      <c r="G107" s="27">
        <f t="shared" si="6"/>
        <v>40.100000000000009</v>
      </c>
      <c r="H107">
        <f t="shared" si="7"/>
        <v>8.0200000000000014</v>
      </c>
      <c r="I107" t="s">
        <v>110</v>
      </c>
      <c r="J107" t="s">
        <v>106</v>
      </c>
      <c r="K107" t="s">
        <v>74</v>
      </c>
    </row>
    <row r="108" spans="1:11" x14ac:dyDescent="0.3">
      <c r="A108" s="22" t="s">
        <v>92</v>
      </c>
      <c r="B108" s="23">
        <v>1107</v>
      </c>
      <c r="C108">
        <v>1109</v>
      </c>
      <c r="D108" t="s">
        <v>78</v>
      </c>
      <c r="E108" s="26">
        <v>3</v>
      </c>
      <c r="F108" s="26">
        <v>8</v>
      </c>
      <c r="G108" s="27">
        <f t="shared" si="6"/>
        <v>5</v>
      </c>
      <c r="H108">
        <f t="shared" si="7"/>
        <v>0.5</v>
      </c>
      <c r="I108" t="s">
        <v>112</v>
      </c>
      <c r="J108" t="s">
        <v>108</v>
      </c>
      <c r="K108" t="s">
        <v>72</v>
      </c>
    </row>
    <row r="109" spans="1:11" x14ac:dyDescent="0.3">
      <c r="A109" s="22" t="s">
        <v>92</v>
      </c>
      <c r="B109" s="23">
        <v>1108</v>
      </c>
      <c r="C109">
        <v>9822</v>
      </c>
      <c r="D109" t="s">
        <v>71</v>
      </c>
      <c r="E109" s="26">
        <v>58.3</v>
      </c>
      <c r="F109" s="26">
        <v>98.4</v>
      </c>
      <c r="G109" s="27">
        <f t="shared" si="6"/>
        <v>40.100000000000009</v>
      </c>
      <c r="H109">
        <f t="shared" si="7"/>
        <v>8.0200000000000014</v>
      </c>
      <c r="I109" t="s">
        <v>111</v>
      </c>
      <c r="J109" t="s">
        <v>107</v>
      </c>
      <c r="K109" t="s">
        <v>84</v>
      </c>
    </row>
    <row r="110" spans="1:11" x14ac:dyDescent="0.3">
      <c r="A110" s="22" t="s">
        <v>92</v>
      </c>
      <c r="B110" s="23">
        <v>1109</v>
      </c>
      <c r="C110">
        <v>8722</v>
      </c>
      <c r="D110" t="s">
        <v>77</v>
      </c>
      <c r="E110" s="26">
        <v>344</v>
      </c>
      <c r="F110" s="26">
        <v>502</v>
      </c>
      <c r="G110" s="27">
        <f t="shared" si="6"/>
        <v>158</v>
      </c>
      <c r="H110">
        <f t="shared" si="7"/>
        <v>31.6</v>
      </c>
      <c r="I110" t="s">
        <v>110</v>
      </c>
      <c r="J110" t="s">
        <v>106</v>
      </c>
      <c r="K110" t="s">
        <v>74</v>
      </c>
    </row>
    <row r="111" spans="1:11" x14ac:dyDescent="0.3">
      <c r="A111" s="22" t="s">
        <v>92</v>
      </c>
      <c r="B111" s="23">
        <v>1110</v>
      </c>
      <c r="C111">
        <v>8722</v>
      </c>
      <c r="D111" t="s">
        <v>77</v>
      </c>
      <c r="E111" s="26">
        <v>344</v>
      </c>
      <c r="F111" s="26">
        <v>502</v>
      </c>
      <c r="G111" s="27">
        <f t="shared" si="6"/>
        <v>158</v>
      </c>
      <c r="H111">
        <f t="shared" si="7"/>
        <v>31.6</v>
      </c>
      <c r="I111" t="s">
        <v>112</v>
      </c>
      <c r="J111" t="s">
        <v>108</v>
      </c>
      <c r="K111" t="s">
        <v>84</v>
      </c>
    </row>
    <row r="112" spans="1:11" x14ac:dyDescent="0.3">
      <c r="A112" s="22" t="s">
        <v>92</v>
      </c>
      <c r="B112" s="23">
        <v>1111</v>
      </c>
      <c r="C112">
        <v>6622</v>
      </c>
      <c r="D112" t="s">
        <v>88</v>
      </c>
      <c r="E112" s="26">
        <v>42</v>
      </c>
      <c r="F112" s="26">
        <v>77</v>
      </c>
      <c r="G112" s="27">
        <f t="shared" si="6"/>
        <v>35</v>
      </c>
      <c r="H112">
        <f t="shared" si="7"/>
        <v>7</v>
      </c>
      <c r="I112" t="s">
        <v>112</v>
      </c>
      <c r="J112" t="s">
        <v>108</v>
      </c>
      <c r="K112" t="s">
        <v>74</v>
      </c>
    </row>
    <row r="113" spans="1:11" x14ac:dyDescent="0.3">
      <c r="A113" s="22" t="s">
        <v>92</v>
      </c>
      <c r="B113" s="23">
        <v>1112</v>
      </c>
      <c r="C113">
        <v>6622</v>
      </c>
      <c r="D113" t="s">
        <v>88</v>
      </c>
      <c r="E113" s="26">
        <v>42</v>
      </c>
      <c r="F113" s="26">
        <v>77</v>
      </c>
      <c r="G113" s="27">
        <f t="shared" si="6"/>
        <v>35</v>
      </c>
      <c r="H113">
        <f t="shared" si="7"/>
        <v>7</v>
      </c>
      <c r="I113" t="s">
        <v>111</v>
      </c>
      <c r="J113" t="s">
        <v>107</v>
      </c>
      <c r="K113" t="s">
        <v>76</v>
      </c>
    </row>
    <row r="114" spans="1:11" x14ac:dyDescent="0.3">
      <c r="A114" s="22" t="s">
        <v>92</v>
      </c>
      <c r="B114" s="23">
        <v>1113</v>
      </c>
      <c r="C114">
        <v>9822</v>
      </c>
      <c r="D114" t="s">
        <v>71</v>
      </c>
      <c r="E114" s="26">
        <v>58.3</v>
      </c>
      <c r="F114" s="26">
        <v>98.4</v>
      </c>
      <c r="G114" s="27">
        <f t="shared" si="6"/>
        <v>40.100000000000009</v>
      </c>
      <c r="H114">
        <f t="shared" si="7"/>
        <v>8.0200000000000014</v>
      </c>
      <c r="I114" t="s">
        <v>109</v>
      </c>
      <c r="J114" t="s">
        <v>105</v>
      </c>
      <c r="K114" t="s">
        <v>74</v>
      </c>
    </row>
    <row r="115" spans="1:11" x14ac:dyDescent="0.3">
      <c r="A115" s="22" t="s">
        <v>92</v>
      </c>
      <c r="B115" s="23">
        <v>1114</v>
      </c>
      <c r="C115">
        <v>2242</v>
      </c>
      <c r="D115" t="s">
        <v>83</v>
      </c>
      <c r="E115" s="26">
        <v>60</v>
      </c>
      <c r="F115" s="26">
        <v>124</v>
      </c>
      <c r="G115" s="27">
        <f t="shared" si="6"/>
        <v>64</v>
      </c>
      <c r="H115">
        <f t="shared" si="7"/>
        <v>12.8</v>
      </c>
      <c r="I115" t="s">
        <v>110</v>
      </c>
      <c r="J115" t="s">
        <v>106</v>
      </c>
      <c r="K115" t="s">
        <v>76</v>
      </c>
    </row>
    <row r="116" spans="1:11" x14ac:dyDescent="0.3">
      <c r="A116" s="22" t="s">
        <v>92</v>
      </c>
      <c r="B116" s="23">
        <v>1115</v>
      </c>
      <c r="C116">
        <v>8722</v>
      </c>
      <c r="D116" t="s">
        <v>77</v>
      </c>
      <c r="E116" s="26">
        <v>344</v>
      </c>
      <c r="F116" s="26">
        <v>502</v>
      </c>
      <c r="G116" s="27">
        <f t="shared" si="6"/>
        <v>158</v>
      </c>
      <c r="H116">
        <f t="shared" si="7"/>
        <v>31.6</v>
      </c>
      <c r="I116" t="s">
        <v>109</v>
      </c>
      <c r="J116" t="s">
        <v>105</v>
      </c>
      <c r="K116" t="s">
        <v>76</v>
      </c>
    </row>
    <row r="117" spans="1:11" x14ac:dyDescent="0.3">
      <c r="A117" s="22" t="s">
        <v>92</v>
      </c>
      <c r="B117" s="23">
        <v>1116</v>
      </c>
      <c r="C117">
        <v>6622</v>
      </c>
      <c r="D117" t="s">
        <v>88</v>
      </c>
      <c r="E117" s="26">
        <v>42</v>
      </c>
      <c r="F117" s="26">
        <v>77</v>
      </c>
      <c r="G117" s="27">
        <f t="shared" si="6"/>
        <v>35</v>
      </c>
      <c r="H117">
        <f t="shared" si="7"/>
        <v>7</v>
      </c>
      <c r="I117" t="s">
        <v>111</v>
      </c>
      <c r="J117" t="s">
        <v>107</v>
      </c>
      <c r="K117" t="s">
        <v>84</v>
      </c>
    </row>
    <row r="118" spans="1:11" x14ac:dyDescent="0.3">
      <c r="A118" s="22" t="s">
        <v>92</v>
      </c>
      <c r="B118" s="23">
        <v>1117</v>
      </c>
      <c r="C118">
        <v>8722</v>
      </c>
      <c r="D118" t="s">
        <v>77</v>
      </c>
      <c r="E118" s="26">
        <v>344</v>
      </c>
      <c r="F118" s="26">
        <v>502</v>
      </c>
      <c r="G118" s="27">
        <f t="shared" si="6"/>
        <v>158</v>
      </c>
      <c r="H118">
        <f t="shared" si="7"/>
        <v>31.6</v>
      </c>
      <c r="I118" t="s">
        <v>112</v>
      </c>
      <c r="J118" t="s">
        <v>108</v>
      </c>
      <c r="K118" t="s">
        <v>72</v>
      </c>
    </row>
    <row r="119" spans="1:11" x14ac:dyDescent="0.3">
      <c r="A119" s="22" t="s">
        <v>92</v>
      </c>
      <c r="B119" s="23">
        <v>1118</v>
      </c>
      <c r="C119">
        <v>9822</v>
      </c>
      <c r="D119" t="s">
        <v>71</v>
      </c>
      <c r="E119" s="26">
        <v>58.3</v>
      </c>
      <c r="F119" s="26">
        <v>98.4</v>
      </c>
      <c r="G119" s="27">
        <f t="shared" si="6"/>
        <v>40.100000000000009</v>
      </c>
      <c r="H119">
        <f t="shared" si="7"/>
        <v>8.0200000000000014</v>
      </c>
      <c r="I119" t="s">
        <v>110</v>
      </c>
      <c r="J119" t="s">
        <v>106</v>
      </c>
      <c r="K119" t="s">
        <v>74</v>
      </c>
    </row>
    <row r="120" spans="1:11" x14ac:dyDescent="0.3">
      <c r="A120" s="22" t="s">
        <v>92</v>
      </c>
      <c r="B120" s="23">
        <v>1119</v>
      </c>
      <c r="C120">
        <v>2242</v>
      </c>
      <c r="D120" t="s">
        <v>83</v>
      </c>
      <c r="E120" s="26">
        <v>60</v>
      </c>
      <c r="F120" s="26">
        <v>124</v>
      </c>
      <c r="G120" s="27">
        <f t="shared" si="6"/>
        <v>64</v>
      </c>
      <c r="H120">
        <f t="shared" si="7"/>
        <v>12.8</v>
      </c>
      <c r="I120" t="s">
        <v>109</v>
      </c>
      <c r="J120" t="s">
        <v>105</v>
      </c>
      <c r="K120" t="s">
        <v>85</v>
      </c>
    </row>
    <row r="121" spans="1:11" x14ac:dyDescent="0.3">
      <c r="A121" s="22" t="s">
        <v>92</v>
      </c>
      <c r="B121" s="23">
        <v>1120</v>
      </c>
      <c r="C121">
        <v>2242</v>
      </c>
      <c r="D121" t="s">
        <v>83</v>
      </c>
      <c r="E121" s="26">
        <v>60</v>
      </c>
      <c r="F121" s="26">
        <v>124</v>
      </c>
      <c r="G121" s="27">
        <f t="shared" si="6"/>
        <v>64</v>
      </c>
      <c r="H121">
        <f t="shared" si="7"/>
        <v>12.8</v>
      </c>
      <c r="I121" t="s">
        <v>111</v>
      </c>
      <c r="J121" t="s">
        <v>107</v>
      </c>
      <c r="K121" t="s">
        <v>74</v>
      </c>
    </row>
    <row r="122" spans="1:11" x14ac:dyDescent="0.3">
      <c r="A122" s="22" t="s">
        <v>92</v>
      </c>
      <c r="B122" s="23">
        <v>1121</v>
      </c>
      <c r="C122">
        <v>4421</v>
      </c>
      <c r="D122" t="s">
        <v>80</v>
      </c>
      <c r="E122" s="26">
        <v>45</v>
      </c>
      <c r="F122" s="26">
        <v>87</v>
      </c>
      <c r="G122" s="27">
        <f t="shared" si="6"/>
        <v>42</v>
      </c>
      <c r="H122">
        <f t="shared" si="7"/>
        <v>8.4</v>
      </c>
      <c r="I122" t="s">
        <v>111</v>
      </c>
      <c r="J122" t="s">
        <v>107</v>
      </c>
      <c r="K122" t="s">
        <v>84</v>
      </c>
    </row>
    <row r="123" spans="1:11" x14ac:dyDescent="0.3">
      <c r="A123" s="22" t="s">
        <v>92</v>
      </c>
      <c r="B123" s="23">
        <v>1122</v>
      </c>
      <c r="C123">
        <v>8722</v>
      </c>
      <c r="D123" t="s">
        <v>77</v>
      </c>
      <c r="E123" s="26">
        <v>344</v>
      </c>
      <c r="F123" s="26">
        <v>502</v>
      </c>
      <c r="G123" s="27">
        <f t="shared" si="6"/>
        <v>158</v>
      </c>
      <c r="H123">
        <f t="shared" si="7"/>
        <v>31.6</v>
      </c>
      <c r="I123" t="s">
        <v>111</v>
      </c>
      <c r="J123" t="s">
        <v>107</v>
      </c>
      <c r="K123" t="s">
        <v>76</v>
      </c>
    </row>
    <row r="124" spans="1:11" x14ac:dyDescent="0.3">
      <c r="A124" s="22" t="s">
        <v>92</v>
      </c>
      <c r="B124" s="23">
        <v>1123</v>
      </c>
      <c r="C124">
        <v>9822</v>
      </c>
      <c r="D124" t="s">
        <v>71</v>
      </c>
      <c r="E124" s="26">
        <v>58.3</v>
      </c>
      <c r="F124" s="26">
        <v>98.4</v>
      </c>
      <c r="G124" s="27">
        <f t="shared" si="6"/>
        <v>40.100000000000009</v>
      </c>
      <c r="H124">
        <f t="shared" si="7"/>
        <v>8.0200000000000014</v>
      </c>
      <c r="I124" t="s">
        <v>111</v>
      </c>
      <c r="J124" t="s">
        <v>107</v>
      </c>
      <c r="K124" t="s">
        <v>84</v>
      </c>
    </row>
    <row r="125" spans="1:11" x14ac:dyDescent="0.3">
      <c r="A125" s="22" t="s">
        <v>92</v>
      </c>
      <c r="B125" s="23">
        <v>1124</v>
      </c>
      <c r="C125">
        <v>4421</v>
      </c>
      <c r="D125" t="s">
        <v>80</v>
      </c>
      <c r="E125" s="26">
        <v>45</v>
      </c>
      <c r="F125" s="26">
        <v>87</v>
      </c>
      <c r="G125" s="27">
        <f t="shared" si="6"/>
        <v>42</v>
      </c>
      <c r="H125">
        <f t="shared" si="7"/>
        <v>8.4</v>
      </c>
      <c r="I125" t="s">
        <v>111</v>
      </c>
      <c r="J125" t="s">
        <v>107</v>
      </c>
      <c r="K125" t="s">
        <v>76</v>
      </c>
    </row>
    <row r="126" spans="1:11" x14ac:dyDescent="0.3">
      <c r="A126" s="22" t="s">
        <v>93</v>
      </c>
      <c r="B126" s="23">
        <v>1125</v>
      </c>
      <c r="C126">
        <v>2242</v>
      </c>
      <c r="D126" t="s">
        <v>83</v>
      </c>
      <c r="E126" s="26">
        <v>60</v>
      </c>
      <c r="F126" s="26">
        <v>124</v>
      </c>
      <c r="G126" s="27">
        <f t="shared" si="6"/>
        <v>64</v>
      </c>
      <c r="H126">
        <f t="shared" si="7"/>
        <v>12.8</v>
      </c>
      <c r="I126" t="s">
        <v>111</v>
      </c>
      <c r="J126" t="s">
        <v>107</v>
      </c>
      <c r="K126" t="s">
        <v>74</v>
      </c>
    </row>
    <row r="127" spans="1:11" x14ac:dyDescent="0.3">
      <c r="A127" s="22" t="s">
        <v>93</v>
      </c>
      <c r="B127" s="23">
        <v>1126</v>
      </c>
      <c r="C127">
        <v>9212</v>
      </c>
      <c r="D127" t="s">
        <v>81</v>
      </c>
      <c r="E127" s="26">
        <v>4</v>
      </c>
      <c r="F127" s="26">
        <v>7</v>
      </c>
      <c r="G127" s="27">
        <f t="shared" si="6"/>
        <v>3</v>
      </c>
      <c r="H127">
        <f t="shared" si="7"/>
        <v>0.30000000000000004</v>
      </c>
      <c r="I127" t="s">
        <v>111</v>
      </c>
      <c r="J127" t="s">
        <v>107</v>
      </c>
      <c r="K127" t="s">
        <v>72</v>
      </c>
    </row>
    <row r="128" spans="1:11" x14ac:dyDescent="0.3">
      <c r="A128" s="22" t="s">
        <v>93</v>
      </c>
      <c r="B128" s="23">
        <v>1127</v>
      </c>
      <c r="C128">
        <v>8722</v>
      </c>
      <c r="D128" t="s">
        <v>77</v>
      </c>
      <c r="E128" s="26">
        <v>344</v>
      </c>
      <c r="F128" s="26">
        <v>502</v>
      </c>
      <c r="G128" s="27">
        <f t="shared" si="6"/>
        <v>158</v>
      </c>
      <c r="H128">
        <f t="shared" si="7"/>
        <v>31.6</v>
      </c>
      <c r="I128" t="s">
        <v>109</v>
      </c>
      <c r="J128" t="s">
        <v>105</v>
      </c>
      <c r="K128" t="s">
        <v>84</v>
      </c>
    </row>
    <row r="129" spans="1:11" x14ac:dyDescent="0.3">
      <c r="A129" s="22" t="s">
        <v>93</v>
      </c>
      <c r="B129" s="23">
        <v>1128</v>
      </c>
      <c r="C129">
        <v>6622</v>
      </c>
      <c r="D129" t="s">
        <v>88</v>
      </c>
      <c r="E129" s="26">
        <v>42</v>
      </c>
      <c r="F129" s="26">
        <v>77</v>
      </c>
      <c r="G129" s="27">
        <f t="shared" si="6"/>
        <v>35</v>
      </c>
      <c r="H129">
        <f t="shared" si="7"/>
        <v>7</v>
      </c>
      <c r="I129" t="s">
        <v>110</v>
      </c>
      <c r="J129" t="s">
        <v>106</v>
      </c>
      <c r="K129" t="s">
        <v>74</v>
      </c>
    </row>
    <row r="130" spans="1:11" x14ac:dyDescent="0.3">
      <c r="A130" s="22" t="s">
        <v>93</v>
      </c>
      <c r="B130" s="23">
        <v>1129</v>
      </c>
      <c r="C130">
        <v>9822</v>
      </c>
      <c r="D130" t="s">
        <v>71</v>
      </c>
      <c r="E130" s="26">
        <v>58.3</v>
      </c>
      <c r="F130" s="26">
        <v>98.4</v>
      </c>
      <c r="G130" s="27">
        <f t="shared" ref="G130:G161" si="8">F130-E130</f>
        <v>40.100000000000009</v>
      </c>
      <c r="H130">
        <f t="shared" ref="H130:H161" si="9">IF(F130&gt;50,G130*0.2,G130*0.1)</f>
        <v>8.0200000000000014</v>
      </c>
      <c r="I130" t="s">
        <v>112</v>
      </c>
      <c r="J130" t="s">
        <v>108</v>
      </c>
      <c r="K130" t="s">
        <v>84</v>
      </c>
    </row>
    <row r="131" spans="1:11" x14ac:dyDescent="0.3">
      <c r="A131" s="22" t="s">
        <v>93</v>
      </c>
      <c r="B131" s="23">
        <v>1130</v>
      </c>
      <c r="C131">
        <v>4421</v>
      </c>
      <c r="D131" t="s">
        <v>80</v>
      </c>
      <c r="E131" s="26">
        <v>45</v>
      </c>
      <c r="F131" s="26">
        <v>87</v>
      </c>
      <c r="G131" s="27">
        <f t="shared" si="8"/>
        <v>42</v>
      </c>
      <c r="H131">
        <f t="shared" si="9"/>
        <v>8.4</v>
      </c>
      <c r="I131" t="s">
        <v>112</v>
      </c>
      <c r="J131" t="s">
        <v>108</v>
      </c>
      <c r="K131" t="s">
        <v>74</v>
      </c>
    </row>
    <row r="132" spans="1:11" x14ac:dyDescent="0.3">
      <c r="A132" s="22" t="s">
        <v>93</v>
      </c>
      <c r="B132" s="23">
        <v>1131</v>
      </c>
      <c r="C132">
        <v>9212</v>
      </c>
      <c r="D132" t="s">
        <v>81</v>
      </c>
      <c r="E132" s="26">
        <v>4</v>
      </c>
      <c r="F132" s="26">
        <v>7</v>
      </c>
      <c r="G132" s="27">
        <f t="shared" si="8"/>
        <v>3</v>
      </c>
      <c r="H132">
        <f t="shared" si="9"/>
        <v>0.30000000000000004</v>
      </c>
      <c r="I132" t="s">
        <v>112</v>
      </c>
      <c r="J132" t="s">
        <v>108</v>
      </c>
      <c r="K132" t="s">
        <v>76</v>
      </c>
    </row>
    <row r="133" spans="1:11" x14ac:dyDescent="0.3">
      <c r="A133" s="22" t="s">
        <v>93</v>
      </c>
      <c r="B133" s="23">
        <v>1132</v>
      </c>
      <c r="C133">
        <v>9212</v>
      </c>
      <c r="D133" t="s">
        <v>81</v>
      </c>
      <c r="E133" s="26">
        <v>4</v>
      </c>
      <c r="F133" s="26">
        <v>7</v>
      </c>
      <c r="G133" s="27">
        <f t="shared" si="8"/>
        <v>3</v>
      </c>
      <c r="H133">
        <f t="shared" si="9"/>
        <v>0.30000000000000004</v>
      </c>
      <c r="I133" t="s">
        <v>112</v>
      </c>
      <c r="J133" t="s">
        <v>108</v>
      </c>
      <c r="K133" t="s">
        <v>74</v>
      </c>
    </row>
    <row r="134" spans="1:11" x14ac:dyDescent="0.3">
      <c r="A134" s="22" t="s">
        <v>93</v>
      </c>
      <c r="B134" s="23">
        <v>1133</v>
      </c>
      <c r="C134">
        <v>9822</v>
      </c>
      <c r="D134" t="s">
        <v>71</v>
      </c>
      <c r="E134" s="26">
        <v>58.3</v>
      </c>
      <c r="F134" s="26">
        <v>98.4</v>
      </c>
      <c r="G134" s="27">
        <f t="shared" si="8"/>
        <v>40.100000000000009</v>
      </c>
      <c r="H134">
        <f t="shared" si="9"/>
        <v>8.0200000000000014</v>
      </c>
      <c r="I134" t="s">
        <v>109</v>
      </c>
      <c r="J134" t="s">
        <v>105</v>
      </c>
      <c r="K134" t="s">
        <v>76</v>
      </c>
    </row>
    <row r="135" spans="1:11" x14ac:dyDescent="0.3">
      <c r="A135" s="22" t="s">
        <v>93</v>
      </c>
      <c r="B135" s="23">
        <v>1134</v>
      </c>
      <c r="C135">
        <v>9822</v>
      </c>
      <c r="D135" t="s">
        <v>71</v>
      </c>
      <c r="E135" s="26">
        <v>58.3</v>
      </c>
      <c r="F135" s="26">
        <v>98.4</v>
      </c>
      <c r="G135" s="27">
        <f t="shared" si="8"/>
        <v>40.100000000000009</v>
      </c>
      <c r="H135">
        <f t="shared" si="9"/>
        <v>8.0200000000000014</v>
      </c>
      <c r="I135" t="s">
        <v>111</v>
      </c>
      <c r="J135" t="s">
        <v>107</v>
      </c>
      <c r="K135" t="s">
        <v>76</v>
      </c>
    </row>
    <row r="136" spans="1:11" x14ac:dyDescent="0.3">
      <c r="A136" s="22" t="s">
        <v>93</v>
      </c>
      <c r="B136" s="23">
        <v>1135</v>
      </c>
      <c r="C136">
        <v>8722</v>
      </c>
      <c r="D136" t="s">
        <v>77</v>
      </c>
      <c r="E136" s="26">
        <v>344</v>
      </c>
      <c r="F136" s="26">
        <v>502</v>
      </c>
      <c r="G136" s="27">
        <f t="shared" si="8"/>
        <v>158</v>
      </c>
      <c r="H136">
        <f t="shared" si="9"/>
        <v>31.6</v>
      </c>
      <c r="I136" t="s">
        <v>109</v>
      </c>
      <c r="J136" t="s">
        <v>105</v>
      </c>
      <c r="K136" t="s">
        <v>84</v>
      </c>
    </row>
    <row r="137" spans="1:11" x14ac:dyDescent="0.3">
      <c r="A137" s="22" t="s">
        <v>93</v>
      </c>
      <c r="B137" s="23">
        <v>1136</v>
      </c>
      <c r="C137">
        <v>2242</v>
      </c>
      <c r="D137" t="s">
        <v>83</v>
      </c>
      <c r="E137" s="26">
        <v>60</v>
      </c>
      <c r="F137" s="26">
        <v>124</v>
      </c>
      <c r="G137" s="27">
        <f t="shared" si="8"/>
        <v>64</v>
      </c>
      <c r="H137">
        <f t="shared" si="9"/>
        <v>12.8</v>
      </c>
      <c r="I137" t="s">
        <v>111</v>
      </c>
      <c r="J137" t="s">
        <v>107</v>
      </c>
      <c r="K137" t="s">
        <v>72</v>
      </c>
    </row>
    <row r="138" spans="1:11" x14ac:dyDescent="0.3">
      <c r="A138" s="22" t="s">
        <v>93</v>
      </c>
      <c r="B138" s="23">
        <v>1137</v>
      </c>
      <c r="C138">
        <v>9822</v>
      </c>
      <c r="D138" t="s">
        <v>71</v>
      </c>
      <c r="E138" s="26">
        <v>58.3</v>
      </c>
      <c r="F138" s="26">
        <v>98.4</v>
      </c>
      <c r="G138" s="27">
        <f t="shared" si="8"/>
        <v>40.100000000000009</v>
      </c>
      <c r="H138">
        <f t="shared" si="9"/>
        <v>8.0200000000000014</v>
      </c>
      <c r="I138" t="s">
        <v>110</v>
      </c>
      <c r="J138" t="s">
        <v>106</v>
      </c>
      <c r="K138" t="s">
        <v>74</v>
      </c>
    </row>
    <row r="139" spans="1:11" x14ac:dyDescent="0.3">
      <c r="A139" s="22" t="s">
        <v>93</v>
      </c>
      <c r="B139" s="23">
        <v>1138</v>
      </c>
      <c r="C139">
        <v>8722</v>
      </c>
      <c r="D139" t="s">
        <v>77</v>
      </c>
      <c r="E139" s="26">
        <v>344</v>
      </c>
      <c r="F139" s="26">
        <v>502</v>
      </c>
      <c r="G139" s="27">
        <f t="shared" si="8"/>
        <v>158</v>
      </c>
      <c r="H139">
        <f t="shared" si="9"/>
        <v>31.6</v>
      </c>
      <c r="I139" t="s">
        <v>109</v>
      </c>
      <c r="J139" t="s">
        <v>105</v>
      </c>
      <c r="K139" t="s">
        <v>85</v>
      </c>
    </row>
    <row r="140" spans="1:11" x14ac:dyDescent="0.3">
      <c r="A140" s="22" t="s">
        <v>93</v>
      </c>
      <c r="B140" s="23">
        <v>1139</v>
      </c>
      <c r="C140">
        <v>4421</v>
      </c>
      <c r="D140" t="s">
        <v>80</v>
      </c>
      <c r="E140" s="26">
        <v>45</v>
      </c>
      <c r="F140" s="26">
        <v>87</v>
      </c>
      <c r="G140" s="27">
        <f t="shared" si="8"/>
        <v>42</v>
      </c>
      <c r="H140">
        <f t="shared" si="9"/>
        <v>8.4</v>
      </c>
      <c r="I140" t="s">
        <v>111</v>
      </c>
      <c r="J140" t="s">
        <v>107</v>
      </c>
      <c r="K140" t="s">
        <v>74</v>
      </c>
    </row>
    <row r="141" spans="1:11" x14ac:dyDescent="0.3">
      <c r="A141" s="22" t="s">
        <v>93</v>
      </c>
      <c r="B141" s="23">
        <v>1140</v>
      </c>
      <c r="C141">
        <v>4421</v>
      </c>
      <c r="D141" t="s">
        <v>80</v>
      </c>
      <c r="E141" s="26">
        <v>45</v>
      </c>
      <c r="F141" s="26">
        <v>87</v>
      </c>
      <c r="G141" s="27">
        <f t="shared" si="8"/>
        <v>42</v>
      </c>
      <c r="H141">
        <f t="shared" si="9"/>
        <v>8.4</v>
      </c>
      <c r="I141" t="s">
        <v>110</v>
      </c>
      <c r="J141" t="s">
        <v>106</v>
      </c>
      <c r="K141" t="s">
        <v>84</v>
      </c>
    </row>
    <row r="142" spans="1:11" x14ac:dyDescent="0.3">
      <c r="A142" s="22" t="s">
        <v>93</v>
      </c>
      <c r="B142" s="23">
        <v>1141</v>
      </c>
      <c r="C142">
        <v>9212</v>
      </c>
      <c r="D142" t="s">
        <v>81</v>
      </c>
      <c r="E142" s="26">
        <v>4</v>
      </c>
      <c r="F142" s="26">
        <v>7</v>
      </c>
      <c r="G142" s="27">
        <f t="shared" si="8"/>
        <v>3</v>
      </c>
      <c r="H142">
        <f t="shared" si="9"/>
        <v>0.30000000000000004</v>
      </c>
      <c r="I142" t="s">
        <v>110</v>
      </c>
      <c r="J142" t="s">
        <v>106</v>
      </c>
      <c r="K142" t="s">
        <v>76</v>
      </c>
    </row>
    <row r="143" spans="1:11" x14ac:dyDescent="0.3">
      <c r="A143" s="22" t="s">
        <v>94</v>
      </c>
      <c r="B143" s="23">
        <v>1142</v>
      </c>
      <c r="C143">
        <v>2242</v>
      </c>
      <c r="D143" t="s">
        <v>83</v>
      </c>
      <c r="E143" s="26">
        <v>60</v>
      </c>
      <c r="F143" s="26">
        <v>124</v>
      </c>
      <c r="G143" s="27">
        <f t="shared" si="8"/>
        <v>64</v>
      </c>
      <c r="H143">
        <f t="shared" si="9"/>
        <v>12.8</v>
      </c>
      <c r="I143" t="s">
        <v>110</v>
      </c>
      <c r="J143" t="s">
        <v>106</v>
      </c>
      <c r="K143" t="s">
        <v>84</v>
      </c>
    </row>
    <row r="144" spans="1:11" x14ac:dyDescent="0.3">
      <c r="A144" s="22" t="s">
        <v>94</v>
      </c>
      <c r="B144" s="23">
        <v>1143</v>
      </c>
      <c r="C144">
        <v>9822</v>
      </c>
      <c r="D144" t="s">
        <v>71</v>
      </c>
      <c r="E144" s="26">
        <v>58.3</v>
      </c>
      <c r="F144" s="26">
        <v>98.4</v>
      </c>
      <c r="G144" s="27">
        <f t="shared" si="8"/>
        <v>40.100000000000009</v>
      </c>
      <c r="H144">
        <f t="shared" si="9"/>
        <v>8.0200000000000014</v>
      </c>
      <c r="I144" t="s">
        <v>112</v>
      </c>
      <c r="J144" t="s">
        <v>108</v>
      </c>
      <c r="K144" t="s">
        <v>76</v>
      </c>
    </row>
    <row r="145" spans="1:11" x14ac:dyDescent="0.3">
      <c r="A145" s="22" t="s">
        <v>94</v>
      </c>
      <c r="B145" s="23">
        <v>1144</v>
      </c>
      <c r="C145">
        <v>2242</v>
      </c>
      <c r="D145" t="s">
        <v>83</v>
      </c>
      <c r="E145" s="26">
        <v>60</v>
      </c>
      <c r="F145" s="26">
        <v>124</v>
      </c>
      <c r="G145" s="27">
        <f t="shared" si="8"/>
        <v>64</v>
      </c>
      <c r="H145">
        <f t="shared" si="9"/>
        <v>12.8</v>
      </c>
      <c r="I145" t="s">
        <v>112</v>
      </c>
      <c r="J145" t="s">
        <v>108</v>
      </c>
      <c r="K145" t="s">
        <v>74</v>
      </c>
    </row>
    <row r="146" spans="1:11" x14ac:dyDescent="0.3">
      <c r="A146" s="22" t="s">
        <v>94</v>
      </c>
      <c r="B146" s="23">
        <v>1145</v>
      </c>
      <c r="C146">
        <v>4421</v>
      </c>
      <c r="D146" t="s">
        <v>80</v>
      </c>
      <c r="E146" s="26">
        <v>45</v>
      </c>
      <c r="F146" s="26">
        <v>87</v>
      </c>
      <c r="G146" s="27">
        <f t="shared" si="8"/>
        <v>42</v>
      </c>
      <c r="H146">
        <f t="shared" si="9"/>
        <v>8.4</v>
      </c>
      <c r="I146" t="s">
        <v>112</v>
      </c>
      <c r="J146" t="s">
        <v>108</v>
      </c>
      <c r="K146" t="s">
        <v>72</v>
      </c>
    </row>
    <row r="147" spans="1:11" x14ac:dyDescent="0.3">
      <c r="A147" s="22" t="s">
        <v>94</v>
      </c>
      <c r="B147" s="23">
        <v>1146</v>
      </c>
      <c r="C147">
        <v>8722</v>
      </c>
      <c r="D147" t="s">
        <v>77</v>
      </c>
      <c r="E147" s="26">
        <v>344</v>
      </c>
      <c r="F147" s="26">
        <v>502</v>
      </c>
      <c r="G147" s="27">
        <f t="shared" si="8"/>
        <v>158</v>
      </c>
      <c r="H147">
        <f t="shared" si="9"/>
        <v>31.6</v>
      </c>
      <c r="I147" t="s">
        <v>112</v>
      </c>
      <c r="J147" t="s">
        <v>108</v>
      </c>
      <c r="K147" t="s">
        <v>84</v>
      </c>
    </row>
    <row r="148" spans="1:11" x14ac:dyDescent="0.3">
      <c r="A148" s="22" t="s">
        <v>94</v>
      </c>
      <c r="B148" s="23">
        <v>1147</v>
      </c>
      <c r="C148">
        <v>9822</v>
      </c>
      <c r="D148" t="s">
        <v>71</v>
      </c>
      <c r="E148" s="26">
        <v>58.3</v>
      </c>
      <c r="F148" s="26">
        <v>98.4</v>
      </c>
      <c r="G148" s="27">
        <f t="shared" si="8"/>
        <v>40.100000000000009</v>
      </c>
      <c r="H148">
        <f t="shared" si="9"/>
        <v>8.0200000000000014</v>
      </c>
      <c r="I148" t="s">
        <v>109</v>
      </c>
      <c r="J148" t="s">
        <v>105</v>
      </c>
      <c r="K148" t="s">
        <v>74</v>
      </c>
    </row>
    <row r="149" spans="1:11" x14ac:dyDescent="0.3">
      <c r="A149" s="22" t="s">
        <v>94</v>
      </c>
      <c r="B149" s="23">
        <v>1148</v>
      </c>
      <c r="C149">
        <v>9212</v>
      </c>
      <c r="D149" t="s">
        <v>81</v>
      </c>
      <c r="E149" s="26">
        <v>4</v>
      </c>
      <c r="F149" s="26">
        <v>7</v>
      </c>
      <c r="G149" s="27">
        <f t="shared" si="8"/>
        <v>3</v>
      </c>
      <c r="H149">
        <f t="shared" si="9"/>
        <v>0.30000000000000004</v>
      </c>
      <c r="I149" t="s">
        <v>111</v>
      </c>
      <c r="J149" t="s">
        <v>107</v>
      </c>
      <c r="K149" t="s">
        <v>76</v>
      </c>
    </row>
    <row r="150" spans="1:11" x14ac:dyDescent="0.3">
      <c r="A150" s="22" t="s">
        <v>94</v>
      </c>
      <c r="B150" s="23">
        <v>1149</v>
      </c>
      <c r="C150">
        <v>8722</v>
      </c>
      <c r="D150" t="s">
        <v>77</v>
      </c>
      <c r="E150" s="26">
        <v>344</v>
      </c>
      <c r="F150" s="26">
        <v>502</v>
      </c>
      <c r="G150" s="27">
        <f t="shared" si="8"/>
        <v>158</v>
      </c>
      <c r="H150">
        <f t="shared" si="9"/>
        <v>31.6</v>
      </c>
      <c r="I150" t="s">
        <v>109</v>
      </c>
      <c r="J150" t="s">
        <v>105</v>
      </c>
      <c r="K150" t="s">
        <v>76</v>
      </c>
    </row>
    <row r="151" spans="1:11" x14ac:dyDescent="0.3">
      <c r="A151" s="22" t="s">
        <v>95</v>
      </c>
      <c r="B151" s="23">
        <v>1150</v>
      </c>
      <c r="C151">
        <v>2242</v>
      </c>
      <c r="D151" t="s">
        <v>83</v>
      </c>
      <c r="E151" s="26">
        <v>60</v>
      </c>
      <c r="F151" s="26">
        <v>124</v>
      </c>
      <c r="G151" s="27">
        <f t="shared" si="8"/>
        <v>64</v>
      </c>
      <c r="H151">
        <f t="shared" si="9"/>
        <v>12.8</v>
      </c>
      <c r="I151" t="s">
        <v>111</v>
      </c>
      <c r="J151" t="s">
        <v>107</v>
      </c>
      <c r="K151" t="s">
        <v>85</v>
      </c>
    </row>
    <row r="152" spans="1:11" x14ac:dyDescent="0.3">
      <c r="A152" s="22" t="s">
        <v>95</v>
      </c>
      <c r="B152" s="23">
        <v>1151</v>
      </c>
      <c r="C152">
        <v>2242</v>
      </c>
      <c r="D152" t="s">
        <v>83</v>
      </c>
      <c r="E152" s="26">
        <v>60</v>
      </c>
      <c r="F152" s="26">
        <v>124</v>
      </c>
      <c r="G152" s="27">
        <f t="shared" si="8"/>
        <v>64</v>
      </c>
      <c r="H152">
        <f t="shared" si="9"/>
        <v>12.8</v>
      </c>
      <c r="I152" t="s">
        <v>110</v>
      </c>
      <c r="J152" t="s">
        <v>106</v>
      </c>
      <c r="K152" t="s">
        <v>74</v>
      </c>
    </row>
    <row r="153" spans="1:11" x14ac:dyDescent="0.3">
      <c r="A153" s="22" t="s">
        <v>95</v>
      </c>
      <c r="B153" s="23">
        <v>1152</v>
      </c>
      <c r="C153">
        <v>4421</v>
      </c>
      <c r="D153" t="s">
        <v>80</v>
      </c>
      <c r="E153" s="26">
        <v>45</v>
      </c>
      <c r="F153" s="26">
        <v>87</v>
      </c>
      <c r="G153" s="27">
        <f t="shared" si="8"/>
        <v>42</v>
      </c>
      <c r="H153">
        <f t="shared" si="9"/>
        <v>8.4</v>
      </c>
      <c r="I153" t="s">
        <v>109</v>
      </c>
      <c r="J153" t="s">
        <v>105</v>
      </c>
      <c r="K153" t="s">
        <v>84</v>
      </c>
    </row>
    <row r="154" spans="1:11" x14ac:dyDescent="0.3">
      <c r="A154" s="22" t="s">
        <v>95</v>
      </c>
      <c r="B154" s="23">
        <v>1153</v>
      </c>
      <c r="C154">
        <v>8722</v>
      </c>
      <c r="D154" t="s">
        <v>77</v>
      </c>
      <c r="E154" s="26">
        <v>344</v>
      </c>
      <c r="F154" s="26">
        <v>502</v>
      </c>
      <c r="G154" s="27">
        <f t="shared" si="8"/>
        <v>158</v>
      </c>
      <c r="H154">
        <f t="shared" si="9"/>
        <v>31.6</v>
      </c>
      <c r="I154" t="s">
        <v>111</v>
      </c>
      <c r="J154" t="s">
        <v>107</v>
      </c>
      <c r="K154" t="s">
        <v>76</v>
      </c>
    </row>
    <row r="155" spans="1:11" x14ac:dyDescent="0.3">
      <c r="A155" s="22" t="s">
        <v>95</v>
      </c>
      <c r="B155" s="23">
        <v>1154</v>
      </c>
      <c r="C155">
        <v>9822</v>
      </c>
      <c r="D155" t="s">
        <v>71</v>
      </c>
      <c r="E155" s="26">
        <v>58.3</v>
      </c>
      <c r="F155" s="26">
        <v>98.4</v>
      </c>
      <c r="G155" s="27">
        <f t="shared" si="8"/>
        <v>40.100000000000009</v>
      </c>
      <c r="H155">
        <f t="shared" si="9"/>
        <v>8.0200000000000014</v>
      </c>
      <c r="I155" t="s">
        <v>110</v>
      </c>
      <c r="J155" t="s">
        <v>106</v>
      </c>
      <c r="K155" t="s">
        <v>84</v>
      </c>
    </row>
    <row r="156" spans="1:11" x14ac:dyDescent="0.3">
      <c r="A156" s="22" t="s">
        <v>95</v>
      </c>
      <c r="B156" s="23">
        <v>1155</v>
      </c>
      <c r="C156">
        <v>4421</v>
      </c>
      <c r="D156" t="s">
        <v>80</v>
      </c>
      <c r="E156" s="26">
        <v>45</v>
      </c>
      <c r="F156" s="26">
        <v>87</v>
      </c>
      <c r="G156" s="27">
        <f t="shared" si="8"/>
        <v>42</v>
      </c>
      <c r="H156">
        <f t="shared" si="9"/>
        <v>8.4</v>
      </c>
      <c r="I156" t="s">
        <v>111</v>
      </c>
      <c r="J156" t="s">
        <v>107</v>
      </c>
      <c r="K156" t="s">
        <v>76</v>
      </c>
    </row>
    <row r="157" spans="1:11" x14ac:dyDescent="0.3">
      <c r="A157" s="22" t="s">
        <v>95</v>
      </c>
      <c r="B157" s="23">
        <v>1156</v>
      </c>
      <c r="C157">
        <v>2242</v>
      </c>
      <c r="D157" t="s">
        <v>83</v>
      </c>
      <c r="E157" s="26">
        <v>60</v>
      </c>
      <c r="F157" s="26">
        <v>124</v>
      </c>
      <c r="G157" s="27">
        <f t="shared" si="8"/>
        <v>64</v>
      </c>
      <c r="H157">
        <f t="shared" si="9"/>
        <v>12.8</v>
      </c>
      <c r="I157" t="s">
        <v>111</v>
      </c>
      <c r="J157" t="s">
        <v>107</v>
      </c>
      <c r="K157" t="s">
        <v>74</v>
      </c>
    </row>
    <row r="158" spans="1:11" x14ac:dyDescent="0.3">
      <c r="A158" s="22" t="s">
        <v>95</v>
      </c>
      <c r="B158" s="23">
        <v>1157</v>
      </c>
      <c r="C158">
        <v>9212</v>
      </c>
      <c r="D158" t="s">
        <v>81</v>
      </c>
      <c r="E158" s="26">
        <v>4</v>
      </c>
      <c r="F158" s="26">
        <v>7</v>
      </c>
      <c r="G158" s="27">
        <f t="shared" si="8"/>
        <v>3</v>
      </c>
      <c r="H158">
        <f t="shared" si="9"/>
        <v>0.30000000000000004</v>
      </c>
      <c r="I158" t="s">
        <v>111</v>
      </c>
      <c r="J158" t="s">
        <v>107</v>
      </c>
      <c r="K158" t="s">
        <v>72</v>
      </c>
    </row>
    <row r="159" spans="1:11" x14ac:dyDescent="0.3">
      <c r="A159" s="22" t="s">
        <v>96</v>
      </c>
      <c r="B159" s="23">
        <v>1158</v>
      </c>
      <c r="C159">
        <v>8722</v>
      </c>
      <c r="D159" t="s">
        <v>77</v>
      </c>
      <c r="E159" s="26">
        <v>344</v>
      </c>
      <c r="F159" s="26">
        <v>502</v>
      </c>
      <c r="G159" s="27">
        <f t="shared" si="8"/>
        <v>158</v>
      </c>
      <c r="H159">
        <f t="shared" si="9"/>
        <v>31.6</v>
      </c>
      <c r="I159" t="s">
        <v>109</v>
      </c>
      <c r="J159" t="s">
        <v>105</v>
      </c>
      <c r="K159" t="s">
        <v>84</v>
      </c>
    </row>
    <row r="160" spans="1:11" x14ac:dyDescent="0.3">
      <c r="A160" s="22" t="s">
        <v>96</v>
      </c>
      <c r="B160" s="23">
        <v>1159</v>
      </c>
      <c r="C160">
        <v>6622</v>
      </c>
      <c r="D160" t="s">
        <v>88</v>
      </c>
      <c r="E160" s="26">
        <v>42</v>
      </c>
      <c r="F160" s="26">
        <v>77</v>
      </c>
      <c r="G160" s="27">
        <f t="shared" si="8"/>
        <v>35</v>
      </c>
      <c r="H160">
        <f t="shared" si="9"/>
        <v>7</v>
      </c>
      <c r="I160" t="s">
        <v>111</v>
      </c>
      <c r="J160" t="s">
        <v>107</v>
      </c>
      <c r="K160" t="s">
        <v>74</v>
      </c>
    </row>
    <row r="161" spans="1:11" x14ac:dyDescent="0.3">
      <c r="A161" s="22" t="s">
        <v>96</v>
      </c>
      <c r="B161" s="23">
        <v>1160</v>
      </c>
      <c r="C161">
        <v>9822</v>
      </c>
      <c r="D161" t="s">
        <v>71</v>
      </c>
      <c r="E161" s="26">
        <v>58.3</v>
      </c>
      <c r="F161" s="26">
        <v>98.4</v>
      </c>
      <c r="G161" s="27">
        <f t="shared" si="8"/>
        <v>40.100000000000009</v>
      </c>
      <c r="H161">
        <f t="shared" si="9"/>
        <v>8.0200000000000014</v>
      </c>
      <c r="I161" t="s">
        <v>112</v>
      </c>
      <c r="J161" t="s">
        <v>108</v>
      </c>
      <c r="K161" t="s">
        <v>84</v>
      </c>
    </row>
    <row r="162" spans="1:11" x14ac:dyDescent="0.3">
      <c r="A162" s="22" t="s">
        <v>96</v>
      </c>
      <c r="B162" s="23">
        <v>1161</v>
      </c>
      <c r="C162">
        <v>4421</v>
      </c>
      <c r="D162" t="s">
        <v>80</v>
      </c>
      <c r="E162" s="26">
        <v>45</v>
      </c>
      <c r="F162" s="26">
        <v>87</v>
      </c>
      <c r="G162" s="27">
        <f t="shared" ref="G162:G172" si="10">F162-E162</f>
        <v>42</v>
      </c>
      <c r="H162">
        <f t="shared" ref="H162:H172" si="11">IF(F162&gt;50,G162*0.2,G162*0.1)</f>
        <v>8.4</v>
      </c>
      <c r="I162" t="s">
        <v>110</v>
      </c>
      <c r="J162" t="s">
        <v>106</v>
      </c>
      <c r="K162" t="s">
        <v>74</v>
      </c>
    </row>
    <row r="163" spans="1:11" x14ac:dyDescent="0.3">
      <c r="A163" s="22" t="s">
        <v>96</v>
      </c>
      <c r="B163" s="23">
        <v>1162</v>
      </c>
      <c r="C163">
        <v>9212</v>
      </c>
      <c r="D163" t="s">
        <v>81</v>
      </c>
      <c r="E163" s="26">
        <v>4</v>
      </c>
      <c r="F163" s="26">
        <v>7</v>
      </c>
      <c r="G163" s="27">
        <f t="shared" si="10"/>
        <v>3</v>
      </c>
      <c r="H163">
        <f t="shared" si="11"/>
        <v>0.30000000000000004</v>
      </c>
      <c r="I163" t="s">
        <v>109</v>
      </c>
      <c r="J163" t="s">
        <v>105</v>
      </c>
      <c r="K163" t="s">
        <v>76</v>
      </c>
    </row>
    <row r="164" spans="1:11" x14ac:dyDescent="0.3">
      <c r="A164" s="22" t="s">
        <v>96</v>
      </c>
      <c r="B164" s="23">
        <v>1163</v>
      </c>
      <c r="C164">
        <v>9212</v>
      </c>
      <c r="D164" t="s">
        <v>81</v>
      </c>
      <c r="E164" s="26">
        <v>4</v>
      </c>
      <c r="F164" s="26">
        <v>7</v>
      </c>
      <c r="G164" s="27">
        <f t="shared" si="10"/>
        <v>3</v>
      </c>
      <c r="H164">
        <f t="shared" si="11"/>
        <v>0.30000000000000004</v>
      </c>
      <c r="I164" t="s">
        <v>111</v>
      </c>
      <c r="J164" t="s">
        <v>107</v>
      </c>
      <c r="K164" t="s">
        <v>74</v>
      </c>
    </row>
    <row r="165" spans="1:11" x14ac:dyDescent="0.3">
      <c r="A165" s="22" t="s">
        <v>96</v>
      </c>
      <c r="B165" s="23">
        <v>1164</v>
      </c>
      <c r="C165">
        <v>9822</v>
      </c>
      <c r="D165" t="s">
        <v>71</v>
      </c>
      <c r="E165" s="26">
        <v>58.3</v>
      </c>
      <c r="F165" s="26">
        <v>98.4</v>
      </c>
      <c r="G165" s="27">
        <f t="shared" si="10"/>
        <v>40.100000000000009</v>
      </c>
      <c r="H165">
        <f t="shared" si="11"/>
        <v>8.0200000000000014</v>
      </c>
      <c r="I165" t="s">
        <v>111</v>
      </c>
      <c r="J165" t="s">
        <v>107</v>
      </c>
      <c r="K165" t="s">
        <v>76</v>
      </c>
    </row>
    <row r="166" spans="1:11" x14ac:dyDescent="0.3">
      <c r="A166" s="22" t="s">
        <v>96</v>
      </c>
      <c r="B166" s="23">
        <v>1165</v>
      </c>
      <c r="C166">
        <v>9822</v>
      </c>
      <c r="D166" t="s">
        <v>71</v>
      </c>
      <c r="E166" s="26">
        <v>58.3</v>
      </c>
      <c r="F166" s="26">
        <v>98.4</v>
      </c>
      <c r="G166" s="27">
        <f t="shared" si="10"/>
        <v>40.100000000000009</v>
      </c>
      <c r="H166">
        <f t="shared" si="11"/>
        <v>8.0200000000000014</v>
      </c>
      <c r="I166" t="s">
        <v>111</v>
      </c>
      <c r="J166" t="s">
        <v>107</v>
      </c>
      <c r="K166" t="s">
        <v>76</v>
      </c>
    </row>
    <row r="167" spans="1:11" x14ac:dyDescent="0.3">
      <c r="A167" s="22" t="s">
        <v>96</v>
      </c>
      <c r="B167" s="23">
        <v>1166</v>
      </c>
      <c r="C167">
        <v>8722</v>
      </c>
      <c r="D167" t="s">
        <v>77</v>
      </c>
      <c r="E167" s="26">
        <v>344</v>
      </c>
      <c r="F167" s="26">
        <v>502</v>
      </c>
      <c r="G167" s="27">
        <f t="shared" si="10"/>
        <v>158</v>
      </c>
      <c r="H167">
        <f t="shared" si="11"/>
        <v>31.6</v>
      </c>
      <c r="I167" t="s">
        <v>111</v>
      </c>
      <c r="J167" t="s">
        <v>107</v>
      </c>
      <c r="K167" t="s">
        <v>84</v>
      </c>
    </row>
    <row r="168" spans="1:11" x14ac:dyDescent="0.3">
      <c r="A168" s="22" t="s">
        <v>97</v>
      </c>
      <c r="B168" s="23">
        <v>1167</v>
      </c>
      <c r="C168">
        <v>2242</v>
      </c>
      <c r="D168" t="s">
        <v>83</v>
      </c>
      <c r="E168" s="26">
        <v>60</v>
      </c>
      <c r="F168" s="26">
        <v>124</v>
      </c>
      <c r="G168" s="27">
        <f t="shared" si="10"/>
        <v>64</v>
      </c>
      <c r="H168">
        <f t="shared" si="11"/>
        <v>12.8</v>
      </c>
      <c r="I168" t="s">
        <v>111</v>
      </c>
      <c r="J168" t="s">
        <v>107</v>
      </c>
      <c r="K168" t="s">
        <v>72</v>
      </c>
    </row>
    <row r="169" spans="1:11" x14ac:dyDescent="0.3">
      <c r="A169" s="22" t="s">
        <v>97</v>
      </c>
      <c r="B169" s="23">
        <v>1168</v>
      </c>
      <c r="C169">
        <v>9822</v>
      </c>
      <c r="D169" t="s">
        <v>71</v>
      </c>
      <c r="E169" s="26">
        <v>58.3</v>
      </c>
      <c r="F169" s="26">
        <v>98.4</v>
      </c>
      <c r="G169" s="27">
        <f t="shared" si="10"/>
        <v>40.100000000000009</v>
      </c>
      <c r="H169">
        <f t="shared" si="11"/>
        <v>8.0200000000000014</v>
      </c>
      <c r="I169" t="s">
        <v>111</v>
      </c>
      <c r="J169" t="s">
        <v>107</v>
      </c>
      <c r="K169" t="s">
        <v>74</v>
      </c>
    </row>
    <row r="170" spans="1:11" x14ac:dyDescent="0.3">
      <c r="A170" s="22" t="s">
        <v>97</v>
      </c>
      <c r="B170" s="23">
        <v>1169</v>
      </c>
      <c r="C170">
        <v>8722</v>
      </c>
      <c r="D170" t="s">
        <v>77</v>
      </c>
      <c r="E170" s="26">
        <v>344</v>
      </c>
      <c r="F170" s="26">
        <v>502</v>
      </c>
      <c r="G170" s="27">
        <f t="shared" si="10"/>
        <v>158</v>
      </c>
      <c r="H170">
        <f t="shared" si="11"/>
        <v>31.6</v>
      </c>
      <c r="I170" t="s">
        <v>111</v>
      </c>
      <c r="J170" t="s">
        <v>107</v>
      </c>
      <c r="K170" t="s">
        <v>85</v>
      </c>
    </row>
    <row r="171" spans="1:11" x14ac:dyDescent="0.3">
      <c r="A171" s="22" t="s">
        <v>97</v>
      </c>
      <c r="B171" s="23">
        <v>1170</v>
      </c>
      <c r="C171">
        <v>4421</v>
      </c>
      <c r="D171" t="s">
        <v>80</v>
      </c>
      <c r="E171" s="26">
        <v>45</v>
      </c>
      <c r="F171" s="26">
        <v>87</v>
      </c>
      <c r="G171" s="27">
        <f t="shared" si="10"/>
        <v>42</v>
      </c>
      <c r="H171">
        <f t="shared" si="11"/>
        <v>8.4</v>
      </c>
      <c r="I171" t="s">
        <v>109</v>
      </c>
      <c r="J171" t="s">
        <v>105</v>
      </c>
      <c r="K171" t="s">
        <v>74</v>
      </c>
    </row>
    <row r="172" spans="1:11" x14ac:dyDescent="0.3">
      <c r="A172" s="22" t="s">
        <v>97</v>
      </c>
      <c r="B172" s="23">
        <v>1171</v>
      </c>
      <c r="C172">
        <v>4421</v>
      </c>
      <c r="D172" t="s">
        <v>80</v>
      </c>
      <c r="E172" s="26">
        <v>45</v>
      </c>
      <c r="F172" s="26">
        <v>87</v>
      </c>
      <c r="G172" s="27">
        <f t="shared" si="10"/>
        <v>42</v>
      </c>
      <c r="H172">
        <f t="shared" si="11"/>
        <v>8.4</v>
      </c>
      <c r="I172" t="s">
        <v>110</v>
      </c>
      <c r="J172" t="s">
        <v>106</v>
      </c>
      <c r="K172" t="s">
        <v>84</v>
      </c>
    </row>
    <row r="173" spans="1:11" x14ac:dyDescent="0.3">
      <c r="A173" s="22"/>
    </row>
    <row r="174" spans="1:11" x14ac:dyDescent="0.3">
      <c r="A174" s="22" t="s">
        <v>114</v>
      </c>
      <c r="F174" s="26">
        <f>SUM(F2:F172)</f>
        <v>17110.599999999995</v>
      </c>
      <c r="G174" s="26">
        <f>SUM(G2:G172)</f>
        <v>6356.7000000000025</v>
      </c>
    </row>
    <row r="175" spans="1:11" x14ac:dyDescent="0.3">
      <c r="A175" s="22" t="s">
        <v>116</v>
      </c>
      <c r="F175" s="26">
        <f>SUMIF(F2:F172,"&gt;50")</f>
        <v>16088.399999999994</v>
      </c>
    </row>
    <row r="176" spans="1:11" x14ac:dyDescent="0.3">
      <c r="A176" s="22" t="s">
        <v>115</v>
      </c>
      <c r="F176" s="26">
        <f>SUMIF(F2:F172,"&lt;50")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7B5F-4EDE-499D-803A-81123BB25676}">
  <dimension ref="A3:B8"/>
  <sheetViews>
    <sheetView workbookViewId="0">
      <selection activeCell="L12" sqref="L12"/>
    </sheetView>
  </sheetViews>
  <sheetFormatPr defaultRowHeight="14.4" x14ac:dyDescent="0.3"/>
  <cols>
    <col min="1" max="1" width="12.5546875" bestFit="1" customWidth="1"/>
    <col min="2" max="3" width="15.5546875" bestFit="1" customWidth="1"/>
  </cols>
  <sheetData>
    <row r="3" spans="1:2" x14ac:dyDescent="0.3">
      <c r="A3" s="29" t="s">
        <v>117</v>
      </c>
      <c r="B3" t="s">
        <v>119</v>
      </c>
    </row>
    <row r="4" spans="1:2" x14ac:dyDescent="0.3">
      <c r="A4" s="30" t="s">
        <v>105</v>
      </c>
      <c r="B4" s="27">
        <v>6003.5</v>
      </c>
    </row>
    <row r="5" spans="1:2" x14ac:dyDescent="0.3">
      <c r="A5" s="30" t="s">
        <v>106</v>
      </c>
      <c r="B5" s="27">
        <v>2410.7000000000003</v>
      </c>
    </row>
    <row r="6" spans="1:2" x14ac:dyDescent="0.3">
      <c r="A6" s="30" t="s">
        <v>108</v>
      </c>
      <c r="B6" s="27">
        <v>3035.3</v>
      </c>
    </row>
    <row r="7" spans="1:2" x14ac:dyDescent="0.3">
      <c r="A7" s="30" t="s">
        <v>107</v>
      </c>
      <c r="B7" s="27">
        <v>5661.0999999999985</v>
      </c>
    </row>
    <row r="8" spans="1:2" x14ac:dyDescent="0.3">
      <c r="A8" s="30" t="s">
        <v>118</v>
      </c>
      <c r="B8" s="2">
        <v>17110.599999999999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0772-0DDF-49B7-BC06-457465C646B7}">
  <dimension ref="A3:B21"/>
  <sheetViews>
    <sheetView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7.5546875" bestFit="1" customWidth="1"/>
  </cols>
  <sheetData>
    <row r="3" spans="1:2" x14ac:dyDescent="0.3">
      <c r="A3" s="29" t="s">
        <v>117</v>
      </c>
      <c r="B3" t="s">
        <v>241</v>
      </c>
    </row>
    <row r="4" spans="1:2" x14ac:dyDescent="0.3">
      <c r="A4" s="30" t="s">
        <v>153</v>
      </c>
      <c r="B4" s="2">
        <v>19694.782857142854</v>
      </c>
    </row>
    <row r="5" spans="1:2" x14ac:dyDescent="0.3">
      <c r="A5" s="30" t="s">
        <v>162</v>
      </c>
      <c r="B5" s="2">
        <v>24294.216936936937</v>
      </c>
    </row>
    <row r="6" spans="1:2" x14ac:dyDescent="0.3">
      <c r="A6" s="30" t="s">
        <v>138</v>
      </c>
      <c r="B6" s="2">
        <v>26166.802298850576</v>
      </c>
    </row>
    <row r="7" spans="1:2" x14ac:dyDescent="0.3">
      <c r="A7" s="30" t="s">
        <v>170</v>
      </c>
      <c r="B7" s="2">
        <v>17153.754898550724</v>
      </c>
    </row>
    <row r="8" spans="1:2" x14ac:dyDescent="0.3">
      <c r="A8" s="30" t="s">
        <v>141</v>
      </c>
      <c r="B8" s="2">
        <v>21493.371291866028</v>
      </c>
    </row>
    <row r="9" spans="1:2" x14ac:dyDescent="0.3">
      <c r="A9" s="30" t="s">
        <v>157</v>
      </c>
      <c r="B9" s="2">
        <v>21850.16745519713</v>
      </c>
    </row>
    <row r="10" spans="1:2" x14ac:dyDescent="0.3">
      <c r="A10" s="30" t="s">
        <v>136</v>
      </c>
      <c r="B10" s="2">
        <v>16282.565045682288</v>
      </c>
    </row>
    <row r="11" spans="1:2" x14ac:dyDescent="0.3">
      <c r="A11" s="30" t="s">
        <v>134</v>
      </c>
      <c r="B11" s="2">
        <v>21789.578926955401</v>
      </c>
    </row>
    <row r="12" spans="1:2" x14ac:dyDescent="0.3">
      <c r="A12" s="30" t="s">
        <v>131</v>
      </c>
      <c r="B12" s="2">
        <v>21620.152941176471</v>
      </c>
    </row>
    <row r="13" spans="1:2" x14ac:dyDescent="0.3">
      <c r="A13" s="30" t="s">
        <v>144</v>
      </c>
      <c r="B13" s="2">
        <v>66951.733333333337</v>
      </c>
    </row>
    <row r="14" spans="1:2" x14ac:dyDescent="0.3">
      <c r="A14" s="30" t="s">
        <v>150</v>
      </c>
      <c r="B14" s="2">
        <v>20975.55417700579</v>
      </c>
    </row>
    <row r="15" spans="1:2" x14ac:dyDescent="0.3">
      <c r="A15" s="30" t="s">
        <v>151</v>
      </c>
      <c r="B15" s="2">
        <v>22056.34181818182</v>
      </c>
    </row>
    <row r="16" spans="1:2" x14ac:dyDescent="0.3">
      <c r="A16" s="30" t="s">
        <v>107</v>
      </c>
      <c r="B16" s="2">
        <v>45434.01540932271</v>
      </c>
    </row>
    <row r="17" spans="1:2" x14ac:dyDescent="0.3">
      <c r="A17" s="30" t="s">
        <v>164</v>
      </c>
      <c r="B17" s="2">
        <v>19879.475959595959</v>
      </c>
    </row>
    <row r="18" spans="1:2" x14ac:dyDescent="0.3">
      <c r="A18" s="30" t="s">
        <v>155</v>
      </c>
      <c r="B18" s="2">
        <v>41910.365079365081</v>
      </c>
    </row>
    <row r="19" spans="1:2" x14ac:dyDescent="0.3">
      <c r="A19" s="30" t="s">
        <v>148</v>
      </c>
      <c r="B19" s="2">
        <v>28405.852216748768</v>
      </c>
    </row>
    <row r="20" spans="1:2" x14ac:dyDescent="0.3">
      <c r="A20" s="30" t="s">
        <v>146</v>
      </c>
      <c r="B20" s="2">
        <v>7736.68</v>
      </c>
    </row>
    <row r="21" spans="1:2" x14ac:dyDescent="0.3">
      <c r="A21" s="30" t="s">
        <v>118</v>
      </c>
      <c r="B21" s="2">
        <v>443695.41064591176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AB43-56F3-4EDB-A33F-526A75B2B1B3}">
  <dimension ref="A1:N66"/>
  <sheetViews>
    <sheetView zoomScale="115" zoomScaleNormal="115" workbookViewId="0">
      <selection activeCell="E3" sqref="E3"/>
    </sheetView>
  </sheetViews>
  <sheetFormatPr defaultRowHeight="14.4" x14ac:dyDescent="0.3"/>
  <cols>
    <col min="1" max="1" width="12.77734375" bestFit="1" customWidth="1"/>
    <col min="2" max="2" width="5.5546875" bestFit="1" customWidth="1"/>
    <col min="3" max="3" width="13.88671875" bestFit="1" customWidth="1"/>
    <col min="4" max="4" width="6.21875" bestFit="1" customWidth="1"/>
    <col min="5" max="5" width="9.109375" bestFit="1" customWidth="1"/>
    <col min="7" max="7" width="4" bestFit="1" customWidth="1"/>
    <col min="8" max="8" width="11.109375" style="32" bestFit="1" customWidth="1"/>
    <col min="9" max="9" width="12.109375" style="32" bestFit="1" customWidth="1"/>
    <col min="10" max="10" width="5.88671875" bestFit="1" customWidth="1"/>
    <col min="11" max="11" width="9" bestFit="1" customWidth="1"/>
    <col min="12" max="12" width="8.109375" bestFit="1" customWidth="1"/>
    <col min="13" max="13" width="13.109375" bestFit="1" customWidth="1"/>
    <col min="14" max="14" width="16.44140625" bestFit="1" customWidth="1"/>
  </cols>
  <sheetData>
    <row r="1" spans="1:14" ht="43.2" x14ac:dyDescent="0.3">
      <c r="A1" s="24" t="s">
        <v>196</v>
      </c>
      <c r="B1" s="24" t="s">
        <v>120</v>
      </c>
      <c r="C1" s="24" t="s">
        <v>197</v>
      </c>
      <c r="D1" s="24" t="s">
        <v>121</v>
      </c>
      <c r="E1" s="24" t="s">
        <v>198</v>
      </c>
      <c r="F1" s="24" t="s">
        <v>199</v>
      </c>
      <c r="G1" s="24" t="s">
        <v>122</v>
      </c>
      <c r="H1" s="31" t="s">
        <v>123</v>
      </c>
      <c r="I1" s="31" t="s">
        <v>200</v>
      </c>
      <c r="J1" s="24" t="s">
        <v>124</v>
      </c>
      <c r="K1" s="24" t="s">
        <v>125</v>
      </c>
      <c r="L1" s="24" t="s">
        <v>201</v>
      </c>
      <c r="M1" s="24" t="s">
        <v>126</v>
      </c>
      <c r="N1" s="24" t="s">
        <v>202</v>
      </c>
    </row>
    <row r="2" spans="1:14" x14ac:dyDescent="0.3">
      <c r="A2" t="s">
        <v>172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VLOOKUP(D2,D$56:E$66,2)</f>
        <v>Civic</v>
      </c>
      <c r="F2" t="str">
        <f t="shared" ref="F2:F33" si="4">MID(A2,3,2)</f>
        <v>14</v>
      </c>
      <c r="G2">
        <f t="shared" ref="G2:G33" si="5">IF(14-F2&lt;0,100-F2+14,14-F2)</f>
        <v>0</v>
      </c>
      <c r="H2" s="32">
        <v>17556.3</v>
      </c>
      <c r="I2" s="32">
        <f t="shared" ref="I2:I33" si="6">H2/(G2+0.5)</f>
        <v>35112.6</v>
      </c>
      <c r="J2" t="s">
        <v>160</v>
      </c>
      <c r="K2" t="s">
        <v>144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4" x14ac:dyDescent="0.3">
      <c r="A3" t="s">
        <v>154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Civic</v>
      </c>
      <c r="F3" t="str">
        <f t="shared" si="4"/>
        <v>14</v>
      </c>
      <c r="G3">
        <f t="shared" si="5"/>
        <v>0</v>
      </c>
      <c r="H3" s="32">
        <v>14289.6</v>
      </c>
      <c r="I3" s="32">
        <f t="shared" si="6"/>
        <v>28579.200000000001</v>
      </c>
      <c r="J3" t="s">
        <v>130</v>
      </c>
      <c r="K3" t="s">
        <v>155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4" x14ac:dyDescent="0.3">
      <c r="A4" t="s">
        <v>142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Civic</v>
      </c>
      <c r="F4" t="str">
        <f t="shared" si="4"/>
        <v>13</v>
      </c>
      <c r="G4">
        <f t="shared" si="5"/>
        <v>1</v>
      </c>
      <c r="H4" s="32">
        <v>27637.1</v>
      </c>
      <c r="I4" s="32">
        <f t="shared" si="6"/>
        <v>18424.733333333334</v>
      </c>
      <c r="J4" t="s">
        <v>128</v>
      </c>
      <c r="K4" t="s">
        <v>107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4" x14ac:dyDescent="0.3">
      <c r="A5" t="s">
        <v>143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Civic</v>
      </c>
      <c r="F5" t="str">
        <f t="shared" si="4"/>
        <v>13</v>
      </c>
      <c r="G5">
        <f t="shared" si="5"/>
        <v>1</v>
      </c>
      <c r="H5" s="32">
        <v>27534.799999999999</v>
      </c>
      <c r="I5" s="32">
        <f t="shared" si="6"/>
        <v>18356.533333333333</v>
      </c>
      <c r="J5" t="s">
        <v>130</v>
      </c>
      <c r="K5" t="s">
        <v>144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4" x14ac:dyDescent="0.3">
      <c r="A6" t="s">
        <v>147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Civic</v>
      </c>
      <c r="F6" t="str">
        <f t="shared" si="4"/>
        <v>13</v>
      </c>
      <c r="G6">
        <f t="shared" si="5"/>
        <v>1</v>
      </c>
      <c r="H6" s="32">
        <v>22521.599999999999</v>
      </c>
      <c r="I6" s="32">
        <f t="shared" si="6"/>
        <v>15014.4</v>
      </c>
      <c r="J6" t="s">
        <v>128</v>
      </c>
      <c r="K6" t="s">
        <v>148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14" x14ac:dyDescent="0.3">
      <c r="A7" t="s">
        <v>195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Civic</v>
      </c>
      <c r="F7" t="str">
        <f t="shared" si="4"/>
        <v>13</v>
      </c>
      <c r="G7">
        <f t="shared" si="5"/>
        <v>1</v>
      </c>
      <c r="H7" s="32">
        <v>22188.5</v>
      </c>
      <c r="I7" s="32">
        <f t="shared" si="6"/>
        <v>14792.333333333334</v>
      </c>
      <c r="J7" t="s">
        <v>160</v>
      </c>
      <c r="K7" t="s">
        <v>138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14" x14ac:dyDescent="0.3">
      <c r="A8" t="s">
        <v>194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Civic</v>
      </c>
      <c r="F8" t="str">
        <f t="shared" si="4"/>
        <v>13</v>
      </c>
      <c r="G8">
        <f t="shared" si="5"/>
        <v>1</v>
      </c>
      <c r="H8" s="32">
        <v>20223.900000000001</v>
      </c>
      <c r="I8" s="32">
        <f t="shared" si="6"/>
        <v>13482.6</v>
      </c>
      <c r="J8" t="s">
        <v>128</v>
      </c>
      <c r="K8" t="s">
        <v>144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14" x14ac:dyDescent="0.3">
      <c r="A9" t="s">
        <v>173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Civic</v>
      </c>
      <c r="F9" t="str">
        <f t="shared" si="4"/>
        <v>12</v>
      </c>
      <c r="G9">
        <f t="shared" si="5"/>
        <v>2</v>
      </c>
      <c r="H9" s="32">
        <v>29601.9</v>
      </c>
      <c r="I9" s="32">
        <f t="shared" si="6"/>
        <v>11840.76</v>
      </c>
      <c r="J9" t="s">
        <v>128</v>
      </c>
      <c r="K9" t="s">
        <v>151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14" x14ac:dyDescent="0.3">
      <c r="A10" t="s">
        <v>180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32">
        <v>24513.200000000001</v>
      </c>
      <c r="I10" s="32">
        <f t="shared" si="6"/>
        <v>9805.2800000000007</v>
      </c>
      <c r="J10" t="s">
        <v>128</v>
      </c>
      <c r="K10" t="s">
        <v>157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14" x14ac:dyDescent="0.3">
      <c r="A11" t="s">
        <v>181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32">
        <v>13867.6</v>
      </c>
      <c r="I11" s="32">
        <f t="shared" si="6"/>
        <v>9245.0666666666675</v>
      </c>
      <c r="J11" t="s">
        <v>128</v>
      </c>
      <c r="K11" t="s">
        <v>162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14" x14ac:dyDescent="0.3">
      <c r="A12" t="s">
        <v>149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Civic</v>
      </c>
      <c r="F12" t="str">
        <f t="shared" si="4"/>
        <v>13</v>
      </c>
      <c r="G12">
        <f t="shared" si="5"/>
        <v>1</v>
      </c>
      <c r="H12" s="32">
        <v>13682.9</v>
      </c>
      <c r="I12" s="32">
        <f t="shared" si="6"/>
        <v>9121.9333333333325</v>
      </c>
      <c r="J12" t="s">
        <v>128</v>
      </c>
      <c r="K12" t="s">
        <v>150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14" x14ac:dyDescent="0.3">
      <c r="A13" t="s">
        <v>193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Civic</v>
      </c>
      <c r="F13" t="str">
        <f t="shared" si="4"/>
        <v>12</v>
      </c>
      <c r="G13">
        <f t="shared" si="5"/>
        <v>2</v>
      </c>
      <c r="H13" s="32">
        <v>22282</v>
      </c>
      <c r="I13" s="32">
        <f t="shared" si="6"/>
        <v>8912.7999999999993</v>
      </c>
      <c r="J13" t="s">
        <v>160</v>
      </c>
      <c r="K13" t="s">
        <v>131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14" x14ac:dyDescent="0.3">
      <c r="A14" t="s">
        <v>174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32">
        <v>22128.2</v>
      </c>
      <c r="I14" s="32">
        <f t="shared" si="6"/>
        <v>8851.2800000000007</v>
      </c>
      <c r="J14" t="s">
        <v>160</v>
      </c>
      <c r="K14" t="s">
        <v>162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14" x14ac:dyDescent="0.3">
      <c r="A15" t="s">
        <v>167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32">
        <v>48114.2</v>
      </c>
      <c r="I15" s="32">
        <f t="shared" si="6"/>
        <v>8748.0363636363636</v>
      </c>
      <c r="J15" t="s">
        <v>130</v>
      </c>
      <c r="K15" t="s">
        <v>141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14" x14ac:dyDescent="0.3">
      <c r="A16" t="s">
        <v>179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32">
        <v>30555.3</v>
      </c>
      <c r="I16" s="32">
        <f t="shared" si="6"/>
        <v>8730.0857142857149</v>
      </c>
      <c r="J16" t="s">
        <v>128</v>
      </c>
      <c r="K16" t="s">
        <v>134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 x14ac:dyDescent="0.3">
      <c r="A17" t="s">
        <v>192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Civic</v>
      </c>
      <c r="F17" t="str">
        <f t="shared" si="4"/>
        <v>11</v>
      </c>
      <c r="G17">
        <f t="shared" si="5"/>
        <v>3</v>
      </c>
      <c r="H17" s="32">
        <v>29102.3</v>
      </c>
      <c r="I17" s="32">
        <f t="shared" si="6"/>
        <v>8314.9428571428562</v>
      </c>
      <c r="J17" t="s">
        <v>128</v>
      </c>
      <c r="K17" t="s">
        <v>155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 x14ac:dyDescent="0.3">
      <c r="A18" t="s">
        <v>187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32">
        <v>27394.2</v>
      </c>
      <c r="I18" s="32">
        <f t="shared" si="6"/>
        <v>7826.9142857142861</v>
      </c>
      <c r="J18" t="s">
        <v>128</v>
      </c>
      <c r="K18" t="s">
        <v>148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 x14ac:dyDescent="0.3">
      <c r="A19" t="s">
        <v>152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Civic</v>
      </c>
      <c r="F19" t="str">
        <f t="shared" si="4"/>
        <v>12</v>
      </c>
      <c r="G19">
        <f t="shared" si="5"/>
        <v>2</v>
      </c>
      <c r="H19" s="32">
        <v>19421.099999999999</v>
      </c>
      <c r="I19" s="32">
        <f t="shared" si="6"/>
        <v>7768.44</v>
      </c>
      <c r="J19" t="s">
        <v>128</v>
      </c>
      <c r="K19" t="s">
        <v>153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 x14ac:dyDescent="0.3">
      <c r="A20" t="s">
        <v>145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Civic</v>
      </c>
      <c r="F20" t="str">
        <f t="shared" si="4"/>
        <v>12</v>
      </c>
      <c r="G20">
        <f t="shared" si="5"/>
        <v>2</v>
      </c>
      <c r="H20" s="32">
        <v>19341.7</v>
      </c>
      <c r="I20" s="32">
        <f t="shared" si="6"/>
        <v>7736.68</v>
      </c>
      <c r="J20" t="s">
        <v>130</v>
      </c>
      <c r="K20" t="s">
        <v>146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 x14ac:dyDescent="0.3">
      <c r="A21" t="s">
        <v>178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32">
        <v>33477.199999999997</v>
      </c>
      <c r="I21" s="32">
        <f t="shared" si="6"/>
        <v>7439.3777777777768</v>
      </c>
      <c r="J21" t="s">
        <v>128</v>
      </c>
      <c r="K21" t="s">
        <v>164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 x14ac:dyDescent="0.3">
      <c r="A22" t="s">
        <v>184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32">
        <v>3708.1</v>
      </c>
      <c r="I22" s="32">
        <f t="shared" si="6"/>
        <v>7416.2</v>
      </c>
      <c r="J22" t="s">
        <v>128</v>
      </c>
      <c r="K22" t="s">
        <v>131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 x14ac:dyDescent="0.3">
      <c r="A23" t="s">
        <v>156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32">
        <v>31144.400000000001</v>
      </c>
      <c r="I23" s="32">
        <f t="shared" si="6"/>
        <v>6920.9777777777781</v>
      </c>
      <c r="J23" t="s">
        <v>128</v>
      </c>
      <c r="K23" t="s">
        <v>157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 x14ac:dyDescent="0.3">
      <c r="A24" t="s">
        <v>132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32">
        <v>44946.5</v>
      </c>
      <c r="I24" s="32">
        <f t="shared" si="6"/>
        <v>6914.8461538461543</v>
      </c>
      <c r="J24" t="s">
        <v>133</v>
      </c>
      <c r="K24" t="s">
        <v>134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 x14ac:dyDescent="0.3">
      <c r="A25" t="s">
        <v>190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32">
        <v>72527.199999999997</v>
      </c>
      <c r="I25" s="32">
        <f t="shared" si="6"/>
        <v>6907.3523809523804</v>
      </c>
      <c r="J25" t="s">
        <v>130</v>
      </c>
      <c r="K25" t="s">
        <v>153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 x14ac:dyDescent="0.3">
      <c r="A26" t="s">
        <v>182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32">
        <v>50854.1</v>
      </c>
      <c r="I26" s="32">
        <f t="shared" si="6"/>
        <v>6780.5466666666662</v>
      </c>
      <c r="J26" t="s">
        <v>128</v>
      </c>
      <c r="K26" t="s">
        <v>164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 x14ac:dyDescent="0.3">
      <c r="A27" t="s">
        <v>183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32">
        <v>42504.6</v>
      </c>
      <c r="I27" s="32">
        <f t="shared" si="6"/>
        <v>6539.1692307692301</v>
      </c>
      <c r="J27" t="s">
        <v>130</v>
      </c>
      <c r="K27" t="s">
        <v>150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 x14ac:dyDescent="0.3">
      <c r="A28" t="s">
        <v>140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Civic</v>
      </c>
      <c r="F28" t="str">
        <f t="shared" si="4"/>
        <v>09</v>
      </c>
      <c r="G28">
        <f t="shared" si="5"/>
        <v>5</v>
      </c>
      <c r="H28" s="32">
        <v>35137</v>
      </c>
      <c r="I28" s="32">
        <f t="shared" si="6"/>
        <v>6388.545454545455</v>
      </c>
      <c r="J28" t="s">
        <v>128</v>
      </c>
      <c r="K28" t="s">
        <v>141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 x14ac:dyDescent="0.3">
      <c r="A29" t="s">
        <v>171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Civic</v>
      </c>
      <c r="F29" t="str">
        <f t="shared" si="4"/>
        <v>03</v>
      </c>
      <c r="G29">
        <f t="shared" si="5"/>
        <v>11</v>
      </c>
      <c r="H29" s="32">
        <v>73444.399999999994</v>
      </c>
      <c r="I29" s="32">
        <f t="shared" si="6"/>
        <v>6386.4695652173905</v>
      </c>
      <c r="J29" t="s">
        <v>128</v>
      </c>
      <c r="K29" t="s">
        <v>170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 x14ac:dyDescent="0.3">
      <c r="A30" t="s">
        <v>238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32">
        <v>60389.5</v>
      </c>
      <c r="I30" s="32">
        <f t="shared" si="6"/>
        <v>6356.7894736842109</v>
      </c>
      <c r="J30" t="s">
        <v>130</v>
      </c>
      <c r="K30" t="s">
        <v>141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 x14ac:dyDescent="0.3">
      <c r="A31" t="s">
        <v>161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32">
        <v>114660.6</v>
      </c>
      <c r="I31" s="32">
        <f t="shared" si="6"/>
        <v>6197.8702702702703</v>
      </c>
      <c r="J31" t="s">
        <v>133</v>
      </c>
      <c r="K31" t="s">
        <v>162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 x14ac:dyDescent="0.3">
      <c r="A32" t="s">
        <v>185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32">
        <v>64542</v>
      </c>
      <c r="I32" s="32">
        <f t="shared" si="6"/>
        <v>6146.8571428571431</v>
      </c>
      <c r="J32" t="s">
        <v>160</v>
      </c>
      <c r="K32" t="s">
        <v>107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 x14ac:dyDescent="0.3">
      <c r="A33" t="s">
        <v>139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Civic</v>
      </c>
      <c r="F33" t="str">
        <f t="shared" si="4"/>
        <v>06</v>
      </c>
      <c r="G33">
        <f t="shared" si="5"/>
        <v>8</v>
      </c>
      <c r="H33" s="32">
        <v>52229.5</v>
      </c>
      <c r="I33" s="32">
        <f t="shared" si="6"/>
        <v>6144.6470588235297</v>
      </c>
      <c r="J33" t="s">
        <v>133</v>
      </c>
      <c r="K33" t="s">
        <v>134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 x14ac:dyDescent="0.3">
      <c r="A34" t="s">
        <v>165</v>
      </c>
      <c r="B34" t="str">
        <f t="shared" ref="B34:B53" si="9">LEFT(A34,2)</f>
        <v>TY</v>
      </c>
      <c r="C34" t="str">
        <f t="shared" ref="C34:C53" si="10">VLOOKUP(B34,B$56:C$61,2)</f>
        <v>Toyota</v>
      </c>
      <c r="D34" t="str">
        <f t="shared" ref="D34:D53" si="11">MID(A34,5,3)</f>
        <v>CAM</v>
      </c>
      <c r="E34" t="str">
        <f t="shared" ref="E34:E53" si="12">VLOOKUP(D34,D$56:E$66,2)</f>
        <v>Camrey</v>
      </c>
      <c r="F34" t="str">
        <f t="shared" ref="F34:F53" si="13">MID(A34,3,2)</f>
        <v>00</v>
      </c>
      <c r="G34">
        <f t="shared" ref="G34:G53" si="14">IF(14-F34&lt;0,100-F34+14,14-F34)</f>
        <v>14</v>
      </c>
      <c r="H34" s="32">
        <v>85928</v>
      </c>
      <c r="I34" s="32">
        <f t="shared" ref="I34:I53" si="15">H34/(G34+0.5)</f>
        <v>5926.0689655172409</v>
      </c>
      <c r="J34" t="s">
        <v>133</v>
      </c>
      <c r="K34" t="s">
        <v>138</v>
      </c>
      <c r="L34">
        <v>100000</v>
      </c>
      <c r="M34" t="str">
        <f t="shared" ref="M34:M53" si="16">IF(H34&lt;=L34,"Y","NOT COVERED")</f>
        <v>Y</v>
      </c>
      <c r="N34" t="str">
        <f t="shared" ref="N34:N53" si="17">CONCATENATE(B34,F34,D34,UPPER(LEFT(J34,3)),RIGHT(A34,3))</f>
        <v>TY00CAMGRE022</v>
      </c>
    </row>
    <row r="35" spans="1:14" x14ac:dyDescent="0.3">
      <c r="A35" t="s">
        <v>135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08</v>
      </c>
      <c r="G35">
        <f t="shared" si="14"/>
        <v>6</v>
      </c>
      <c r="H35" s="32">
        <v>37558.800000000003</v>
      </c>
      <c r="I35" s="32">
        <f t="shared" si="15"/>
        <v>5778.2769230769236</v>
      </c>
      <c r="J35" t="s">
        <v>128</v>
      </c>
      <c r="K35" t="s">
        <v>136</v>
      </c>
      <c r="L35">
        <v>50000</v>
      </c>
      <c r="M35" t="str">
        <f t="shared" si="16"/>
        <v>Y</v>
      </c>
      <c r="N35" t="str">
        <f t="shared" si="17"/>
        <v>FD08MTGBLA004</v>
      </c>
    </row>
    <row r="36" spans="1:14" x14ac:dyDescent="0.3">
      <c r="A36" t="s">
        <v>163</v>
      </c>
      <c r="B36" t="str">
        <f t="shared" si="9"/>
        <v>TY</v>
      </c>
      <c r="C36" t="str">
        <f t="shared" si="10"/>
        <v>Toyota</v>
      </c>
      <c r="D36" t="str">
        <f t="shared" si="11"/>
        <v>CAM</v>
      </c>
      <c r="E36" t="str">
        <f t="shared" si="12"/>
        <v>Camrey</v>
      </c>
      <c r="F36" t="str">
        <f t="shared" si="13"/>
        <v>98</v>
      </c>
      <c r="G36">
        <f t="shared" si="14"/>
        <v>16</v>
      </c>
      <c r="H36" s="32">
        <v>93382.6</v>
      </c>
      <c r="I36" s="32">
        <f t="shared" si="15"/>
        <v>5659.5515151515156</v>
      </c>
      <c r="J36" t="s">
        <v>128</v>
      </c>
      <c r="K36" t="s">
        <v>164</v>
      </c>
      <c r="L36">
        <v>100000</v>
      </c>
      <c r="M36" t="str">
        <f t="shared" si="16"/>
        <v>Y</v>
      </c>
      <c r="N36" t="str">
        <f t="shared" si="17"/>
        <v>TY98CAMBLA021</v>
      </c>
    </row>
    <row r="37" spans="1:14" x14ac:dyDescent="0.3">
      <c r="A37" t="s">
        <v>186</v>
      </c>
      <c r="B37" t="str">
        <f t="shared" si="9"/>
        <v>CR</v>
      </c>
      <c r="C37" t="str">
        <f t="shared" si="10"/>
        <v>Chrysler</v>
      </c>
      <c r="D37" t="str">
        <f t="shared" si="11"/>
        <v>PTC</v>
      </c>
      <c r="E37" t="str">
        <f t="shared" si="12"/>
        <v>PT Cruiser</v>
      </c>
      <c r="F37" t="str">
        <f t="shared" si="13"/>
        <v>07</v>
      </c>
      <c r="G37">
        <f t="shared" si="14"/>
        <v>7</v>
      </c>
      <c r="H37" s="32">
        <v>42074.2</v>
      </c>
      <c r="I37" s="32">
        <f t="shared" si="15"/>
        <v>5609.8933333333325</v>
      </c>
      <c r="J37" t="s">
        <v>133</v>
      </c>
      <c r="K37" t="s">
        <v>170</v>
      </c>
      <c r="L37">
        <v>75000</v>
      </c>
      <c r="M37" t="str">
        <f t="shared" si="16"/>
        <v>Y</v>
      </c>
      <c r="N37" t="str">
        <f t="shared" si="17"/>
        <v>CR07PTCGRE043</v>
      </c>
    </row>
    <row r="38" spans="1:14" x14ac:dyDescent="0.3">
      <c r="A38" t="s">
        <v>137</v>
      </c>
      <c r="B38" t="str">
        <f t="shared" si="9"/>
        <v>FD</v>
      </c>
      <c r="C38" t="str">
        <f t="shared" si="10"/>
        <v>Ford</v>
      </c>
      <c r="D38" t="str">
        <f t="shared" si="11"/>
        <v>MTG</v>
      </c>
      <c r="E38" t="str">
        <f t="shared" si="12"/>
        <v>Mustang</v>
      </c>
      <c r="F38" t="str">
        <f t="shared" si="13"/>
        <v>08</v>
      </c>
      <c r="G38">
        <f t="shared" si="14"/>
        <v>6</v>
      </c>
      <c r="H38" s="32">
        <v>36438.5</v>
      </c>
      <c r="I38" s="32">
        <f t="shared" si="15"/>
        <v>5605.9230769230771</v>
      </c>
      <c r="J38" t="s">
        <v>130</v>
      </c>
      <c r="K38" t="s">
        <v>107</v>
      </c>
      <c r="L38">
        <v>50000</v>
      </c>
      <c r="M38" t="str">
        <f t="shared" si="16"/>
        <v>Y</v>
      </c>
      <c r="N38" t="str">
        <f t="shared" si="17"/>
        <v>FD08MTGWHI005</v>
      </c>
    </row>
    <row r="39" spans="1:14" x14ac:dyDescent="0.3">
      <c r="A39" t="s">
        <v>159</v>
      </c>
      <c r="B39" t="str">
        <f t="shared" si="9"/>
        <v>GM</v>
      </c>
      <c r="C39" t="str">
        <f t="shared" si="10"/>
        <v>General Motors</v>
      </c>
      <c r="D39" t="str">
        <f t="shared" si="11"/>
        <v>SLV</v>
      </c>
      <c r="E39" t="str">
        <f t="shared" si="12"/>
        <v>Silverado</v>
      </c>
      <c r="F39" t="str">
        <f t="shared" si="13"/>
        <v>00</v>
      </c>
      <c r="G39">
        <f t="shared" si="14"/>
        <v>14</v>
      </c>
      <c r="H39" s="32">
        <v>80685.8</v>
      </c>
      <c r="I39" s="32">
        <f t="shared" si="15"/>
        <v>5564.5379310344833</v>
      </c>
      <c r="J39" t="s">
        <v>160</v>
      </c>
      <c r="K39" t="s">
        <v>148</v>
      </c>
      <c r="L39">
        <v>100000</v>
      </c>
      <c r="M39" t="str">
        <f t="shared" si="16"/>
        <v>Y</v>
      </c>
      <c r="N39" t="str">
        <f t="shared" si="17"/>
        <v>GM00SLVBLU019</v>
      </c>
    </row>
    <row r="40" spans="1:14" x14ac:dyDescent="0.3">
      <c r="A40" t="s">
        <v>240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Civic</v>
      </c>
      <c r="F40" t="str">
        <f t="shared" si="13"/>
        <v>06</v>
      </c>
      <c r="G40">
        <f t="shared" si="14"/>
        <v>8</v>
      </c>
      <c r="H40" s="32">
        <v>46311.4</v>
      </c>
      <c r="I40" s="32">
        <f t="shared" si="15"/>
        <v>5448.4000000000005</v>
      </c>
      <c r="J40" t="s">
        <v>133</v>
      </c>
      <c r="K40" t="s">
        <v>138</v>
      </c>
      <c r="L40">
        <v>75000</v>
      </c>
      <c r="M40" t="str">
        <f t="shared" si="16"/>
        <v>Y</v>
      </c>
      <c r="N40" t="str">
        <f t="shared" si="17"/>
        <v>FD06FCSGRE006</v>
      </c>
    </row>
    <row r="41" spans="1:14" x14ac:dyDescent="0.3">
      <c r="A41" t="s">
        <v>166</v>
      </c>
      <c r="B41" t="str">
        <f t="shared" si="9"/>
        <v>TY</v>
      </c>
      <c r="C41" t="str">
        <f t="shared" si="10"/>
        <v>Toyota</v>
      </c>
      <c r="D41" t="str">
        <f t="shared" si="11"/>
        <v>CAM</v>
      </c>
      <c r="E41" t="str">
        <f t="shared" si="12"/>
        <v>Camrey</v>
      </c>
      <c r="F41" t="str">
        <f t="shared" si="13"/>
        <v>02</v>
      </c>
      <c r="G41">
        <f t="shared" si="14"/>
        <v>12</v>
      </c>
      <c r="H41" s="32">
        <v>67829.100000000006</v>
      </c>
      <c r="I41" s="32">
        <f t="shared" si="15"/>
        <v>5426.3280000000004</v>
      </c>
      <c r="J41" t="s">
        <v>128</v>
      </c>
      <c r="K41" t="s">
        <v>107</v>
      </c>
      <c r="L41">
        <v>100000</v>
      </c>
      <c r="M41" t="str">
        <f t="shared" si="16"/>
        <v>Y</v>
      </c>
      <c r="N41" t="str">
        <f t="shared" si="17"/>
        <v>TY02CAMBLA023</v>
      </c>
    </row>
    <row r="42" spans="1:14" x14ac:dyDescent="0.3">
      <c r="A42" t="s">
        <v>189</v>
      </c>
      <c r="B42" t="str">
        <f t="shared" si="9"/>
        <v>CR</v>
      </c>
      <c r="C42" t="str">
        <f t="shared" si="10"/>
        <v>Chrysler</v>
      </c>
      <c r="D42" t="str">
        <f t="shared" si="11"/>
        <v>CAR</v>
      </c>
      <c r="E42" t="str">
        <f t="shared" si="12"/>
        <v>Caravan</v>
      </c>
      <c r="F42" t="str">
        <f t="shared" si="13"/>
        <v>00</v>
      </c>
      <c r="G42">
        <f t="shared" si="14"/>
        <v>14</v>
      </c>
      <c r="H42" s="32">
        <v>77243.100000000006</v>
      </c>
      <c r="I42" s="32">
        <f t="shared" si="15"/>
        <v>5327.1103448275862</v>
      </c>
      <c r="J42" t="s">
        <v>128</v>
      </c>
      <c r="K42" t="s">
        <v>136</v>
      </c>
      <c r="L42">
        <v>75000</v>
      </c>
      <c r="M42" t="str">
        <f t="shared" si="16"/>
        <v>NOT COVERED</v>
      </c>
      <c r="N42" t="str">
        <f t="shared" si="17"/>
        <v>CR00CARBLA046</v>
      </c>
    </row>
    <row r="43" spans="1:14" x14ac:dyDescent="0.3">
      <c r="A43" t="s">
        <v>175</v>
      </c>
      <c r="B43" t="str">
        <f t="shared" si="9"/>
        <v>HO</v>
      </c>
      <c r="C43" t="str">
        <f t="shared" si="10"/>
        <v>Honda</v>
      </c>
      <c r="D43" t="str">
        <f t="shared" si="11"/>
        <v>CIV</v>
      </c>
      <c r="E43" t="str">
        <f t="shared" si="12"/>
        <v>Civic</v>
      </c>
      <c r="F43" t="str">
        <f t="shared" si="13"/>
        <v>99</v>
      </c>
      <c r="G43">
        <f t="shared" si="14"/>
        <v>15</v>
      </c>
      <c r="H43" s="32">
        <v>82374</v>
      </c>
      <c r="I43" s="32">
        <f t="shared" si="15"/>
        <v>5314.4516129032254</v>
      </c>
      <c r="J43" t="s">
        <v>130</v>
      </c>
      <c r="K43" t="s">
        <v>150</v>
      </c>
      <c r="L43">
        <v>75000</v>
      </c>
      <c r="M43" t="str">
        <f t="shared" si="16"/>
        <v>NOT COVERED</v>
      </c>
      <c r="N43" t="str">
        <f t="shared" si="17"/>
        <v>HO99CIVWHI030</v>
      </c>
    </row>
    <row r="44" spans="1:14" x14ac:dyDescent="0.3">
      <c r="A44" t="s">
        <v>129</v>
      </c>
      <c r="B44" t="str">
        <f t="shared" si="9"/>
        <v>FD</v>
      </c>
      <c r="C44" t="str">
        <f t="shared" si="10"/>
        <v>Ford</v>
      </c>
      <c r="D44" t="str">
        <f t="shared" si="11"/>
        <v>MTG</v>
      </c>
      <c r="E44" t="str">
        <f t="shared" si="12"/>
        <v>Mustang</v>
      </c>
      <c r="F44" t="str">
        <f t="shared" si="13"/>
        <v>06</v>
      </c>
      <c r="G44">
        <f t="shared" si="14"/>
        <v>8</v>
      </c>
      <c r="H44" s="32">
        <v>44974.8</v>
      </c>
      <c r="I44" s="32">
        <f t="shared" si="15"/>
        <v>5291.1529411764714</v>
      </c>
      <c r="J44" t="s">
        <v>130</v>
      </c>
      <c r="K44" t="s">
        <v>131</v>
      </c>
      <c r="L44">
        <v>50000</v>
      </c>
      <c r="M44" t="str">
        <f t="shared" si="16"/>
        <v>Y</v>
      </c>
      <c r="N44" t="str">
        <f t="shared" si="17"/>
        <v>FD06MTGWHI002</v>
      </c>
    </row>
    <row r="45" spans="1:14" x14ac:dyDescent="0.3">
      <c r="A45" t="s">
        <v>176</v>
      </c>
      <c r="B45" t="str">
        <f t="shared" si="9"/>
        <v>HO</v>
      </c>
      <c r="C45" t="str">
        <f t="shared" si="10"/>
        <v>Honda</v>
      </c>
      <c r="D45" t="str">
        <f t="shared" si="11"/>
        <v>CIV</v>
      </c>
      <c r="E45" t="str">
        <f t="shared" si="12"/>
        <v>Civic</v>
      </c>
      <c r="F45" t="str">
        <f t="shared" si="13"/>
        <v>01</v>
      </c>
      <c r="G45">
        <f t="shared" si="14"/>
        <v>13</v>
      </c>
      <c r="H45" s="32">
        <v>69891.899999999994</v>
      </c>
      <c r="I45" s="32">
        <f t="shared" si="15"/>
        <v>5177.177777777777</v>
      </c>
      <c r="J45" t="s">
        <v>160</v>
      </c>
      <c r="K45" t="s">
        <v>136</v>
      </c>
      <c r="L45">
        <v>75000</v>
      </c>
      <c r="M45" t="str">
        <f t="shared" si="16"/>
        <v>Y</v>
      </c>
      <c r="N45" t="str">
        <f t="shared" si="17"/>
        <v>HO01CIVBLU031</v>
      </c>
    </row>
    <row r="46" spans="1:14" x14ac:dyDescent="0.3">
      <c r="A46" t="s">
        <v>239</v>
      </c>
      <c r="B46" t="str">
        <f t="shared" si="9"/>
        <v>GM</v>
      </c>
      <c r="C46" t="str">
        <f t="shared" si="10"/>
        <v>General Motors</v>
      </c>
      <c r="D46" t="str">
        <f t="shared" si="11"/>
        <v>CMR</v>
      </c>
      <c r="E46" t="str">
        <f t="shared" si="12"/>
        <v>Civic</v>
      </c>
      <c r="F46" t="str">
        <f t="shared" si="13"/>
        <v>09</v>
      </c>
      <c r="G46">
        <f t="shared" si="14"/>
        <v>5</v>
      </c>
      <c r="H46" s="32">
        <v>28464.799999999999</v>
      </c>
      <c r="I46" s="32">
        <f t="shared" si="15"/>
        <v>5175.4181818181814</v>
      </c>
      <c r="J46" t="s">
        <v>130</v>
      </c>
      <c r="K46" t="s">
        <v>151</v>
      </c>
      <c r="L46">
        <v>100000</v>
      </c>
      <c r="M46" t="str">
        <f t="shared" si="16"/>
        <v>Y</v>
      </c>
      <c r="N46" t="str">
        <f t="shared" si="17"/>
        <v>GM09CMRWHI014</v>
      </c>
    </row>
    <row r="47" spans="1:14" x14ac:dyDescent="0.3">
      <c r="A47" t="s">
        <v>168</v>
      </c>
      <c r="B47" t="str">
        <f t="shared" si="9"/>
        <v>TY</v>
      </c>
      <c r="C47" t="str">
        <f t="shared" si="10"/>
        <v>Toyota</v>
      </c>
      <c r="D47" t="str">
        <f t="shared" si="11"/>
        <v>COR</v>
      </c>
      <c r="E47" t="str">
        <f t="shared" si="12"/>
        <v>Civic</v>
      </c>
      <c r="F47" t="str">
        <f t="shared" si="13"/>
        <v>02</v>
      </c>
      <c r="G47">
        <f t="shared" si="14"/>
        <v>12</v>
      </c>
      <c r="H47" s="32">
        <v>64467.4</v>
      </c>
      <c r="I47" s="32">
        <f t="shared" si="15"/>
        <v>5157.3919999999998</v>
      </c>
      <c r="J47" t="s">
        <v>169</v>
      </c>
      <c r="K47" t="s">
        <v>170</v>
      </c>
      <c r="L47">
        <v>100000</v>
      </c>
      <c r="M47" t="str">
        <f t="shared" si="16"/>
        <v>Y</v>
      </c>
      <c r="N47" t="str">
        <f t="shared" si="17"/>
        <v>TY02CORRED025</v>
      </c>
    </row>
    <row r="48" spans="1:14" x14ac:dyDescent="0.3">
      <c r="A48" t="s">
        <v>188</v>
      </c>
      <c r="B48" t="str">
        <f t="shared" si="9"/>
        <v>CR</v>
      </c>
      <c r="C48" t="str">
        <f t="shared" si="10"/>
        <v>Chrysler</v>
      </c>
      <c r="D48" t="str">
        <f t="shared" si="11"/>
        <v>CAR</v>
      </c>
      <c r="E48" t="str">
        <f t="shared" si="12"/>
        <v>Caravan</v>
      </c>
      <c r="F48" t="str">
        <f t="shared" si="13"/>
        <v>99</v>
      </c>
      <c r="G48">
        <f t="shared" si="14"/>
        <v>15</v>
      </c>
      <c r="H48" s="32">
        <v>79420.600000000006</v>
      </c>
      <c r="I48" s="32">
        <f t="shared" si="15"/>
        <v>5123.9096774193549</v>
      </c>
      <c r="J48" t="s">
        <v>133</v>
      </c>
      <c r="K48" t="s">
        <v>157</v>
      </c>
      <c r="L48">
        <v>75000</v>
      </c>
      <c r="M48" t="str">
        <f t="shared" si="16"/>
        <v>NOT COVERED</v>
      </c>
      <c r="N48" t="str">
        <f t="shared" si="17"/>
        <v>CR99CARGRE045</v>
      </c>
    </row>
    <row r="49" spans="1:14" x14ac:dyDescent="0.3">
      <c r="A49" t="s">
        <v>237</v>
      </c>
      <c r="B49" t="str">
        <f t="shared" si="9"/>
        <v>HO</v>
      </c>
      <c r="C49" t="str">
        <f t="shared" si="10"/>
        <v>Honda</v>
      </c>
      <c r="D49" t="str">
        <f t="shared" si="11"/>
        <v>ODY</v>
      </c>
      <c r="E49" t="str">
        <f t="shared" si="12"/>
        <v>Odyssey</v>
      </c>
      <c r="F49" t="str">
        <f t="shared" si="13"/>
        <v>01</v>
      </c>
      <c r="G49">
        <f t="shared" si="14"/>
        <v>13</v>
      </c>
      <c r="H49" s="32">
        <v>68658.899999999994</v>
      </c>
      <c r="I49" s="32">
        <f t="shared" si="15"/>
        <v>5085.844444444444</v>
      </c>
      <c r="J49" t="s">
        <v>128</v>
      </c>
      <c r="K49" t="s">
        <v>107</v>
      </c>
      <c r="L49">
        <v>100000</v>
      </c>
      <c r="M49" t="str">
        <f t="shared" si="16"/>
        <v>Y</v>
      </c>
      <c r="N49" t="str">
        <f t="shared" si="17"/>
        <v>HO01ODYBLA040</v>
      </c>
    </row>
    <row r="50" spans="1:14" x14ac:dyDescent="0.3">
      <c r="A50" t="s">
        <v>158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 s="32">
        <v>83162.7</v>
      </c>
      <c r="I50" s="32">
        <f t="shared" si="15"/>
        <v>5040.1636363636362</v>
      </c>
      <c r="J50" t="s">
        <v>128</v>
      </c>
      <c r="K50" t="s">
        <v>151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">
      <c r="A51" t="s">
        <v>191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Caravan</v>
      </c>
      <c r="F51" t="str">
        <f t="shared" si="13"/>
        <v>04</v>
      </c>
      <c r="G51">
        <f t="shared" si="14"/>
        <v>10</v>
      </c>
      <c r="H51" s="32">
        <v>52699.4</v>
      </c>
      <c r="I51" s="32">
        <f t="shared" si="15"/>
        <v>5018.9904761904763</v>
      </c>
      <c r="J51" t="s">
        <v>169</v>
      </c>
      <c r="K51" t="s">
        <v>153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3">
      <c r="A52" t="s">
        <v>177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Civic</v>
      </c>
      <c r="F52" t="str">
        <f t="shared" si="13"/>
        <v>10</v>
      </c>
      <c r="G52">
        <f t="shared" si="14"/>
        <v>4</v>
      </c>
      <c r="H52" s="32">
        <v>22573</v>
      </c>
      <c r="I52" s="32">
        <f t="shared" si="15"/>
        <v>5016.2222222222226</v>
      </c>
      <c r="J52" t="s">
        <v>160</v>
      </c>
      <c r="K52" t="s">
        <v>155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3">
      <c r="A53" t="s">
        <v>127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 s="32">
        <v>40326.800000000003</v>
      </c>
      <c r="I53" s="32">
        <f t="shared" si="15"/>
        <v>4744.3294117647065</v>
      </c>
      <c r="J53" t="s">
        <v>128</v>
      </c>
      <c r="K53" t="s">
        <v>107</v>
      </c>
      <c r="L53">
        <v>50000</v>
      </c>
      <c r="M53" t="str">
        <f t="shared" si="16"/>
        <v>Y</v>
      </c>
      <c r="N53" t="str">
        <f t="shared" si="17"/>
        <v>FD06MTGBLA001</v>
      </c>
    </row>
    <row r="56" spans="1:14" x14ac:dyDescent="0.3">
      <c r="B56" t="s">
        <v>203</v>
      </c>
      <c r="C56" t="s">
        <v>214</v>
      </c>
      <c r="D56" t="s">
        <v>224</v>
      </c>
      <c r="E56" t="s">
        <v>227</v>
      </c>
    </row>
    <row r="57" spans="1:14" x14ac:dyDescent="0.3">
      <c r="B57" t="s">
        <v>208</v>
      </c>
      <c r="C57" t="s">
        <v>209</v>
      </c>
      <c r="D57" t="s">
        <v>223</v>
      </c>
      <c r="E57" t="s">
        <v>228</v>
      </c>
    </row>
    <row r="58" spans="1:14" x14ac:dyDescent="0.3">
      <c r="B58" t="s">
        <v>207</v>
      </c>
      <c r="C58" t="s">
        <v>210</v>
      </c>
      <c r="D58" t="s">
        <v>217</v>
      </c>
      <c r="E58" t="s">
        <v>229</v>
      </c>
    </row>
    <row r="59" spans="1:14" x14ac:dyDescent="0.3">
      <c r="B59" t="s">
        <v>206</v>
      </c>
      <c r="C59" t="s">
        <v>211</v>
      </c>
      <c r="D59" t="s">
        <v>218</v>
      </c>
      <c r="E59" t="s">
        <v>230</v>
      </c>
    </row>
    <row r="60" spans="1:14" x14ac:dyDescent="0.3">
      <c r="B60" t="s">
        <v>204</v>
      </c>
      <c r="C60" t="s">
        <v>213</v>
      </c>
      <c r="D60" t="s">
        <v>225</v>
      </c>
      <c r="E60" t="s">
        <v>231</v>
      </c>
    </row>
    <row r="61" spans="1:14" x14ac:dyDescent="0.3">
      <c r="B61" t="s">
        <v>205</v>
      </c>
      <c r="C61" t="s">
        <v>212</v>
      </c>
      <c r="D61" t="s">
        <v>222</v>
      </c>
      <c r="E61" t="s">
        <v>232</v>
      </c>
    </row>
    <row r="62" spans="1:14" x14ac:dyDescent="0.3">
      <c r="D62" t="s">
        <v>219</v>
      </c>
      <c r="E62" t="s">
        <v>233</v>
      </c>
    </row>
    <row r="63" spans="1:14" x14ac:dyDescent="0.3">
      <c r="D63" t="s">
        <v>215</v>
      </c>
      <c r="E63" t="s">
        <v>216</v>
      </c>
    </row>
    <row r="64" spans="1:14" x14ac:dyDescent="0.3">
      <c r="D64" t="s">
        <v>220</v>
      </c>
      <c r="E64" t="s">
        <v>234</v>
      </c>
    </row>
    <row r="65" spans="4:5" x14ac:dyDescent="0.3">
      <c r="D65" t="s">
        <v>221</v>
      </c>
      <c r="E65" t="s">
        <v>235</v>
      </c>
    </row>
    <row r="66" spans="4:5" x14ac:dyDescent="0.3">
      <c r="D66" t="s">
        <v>226</v>
      </c>
      <c r="E66" t="s">
        <v>236</v>
      </c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EED6-F571-4D5D-A161-BCFC0AAB30DD}">
  <dimension ref="A1:G5"/>
  <sheetViews>
    <sheetView workbookViewId="0">
      <selection activeCell="H3" sqref="H3"/>
    </sheetView>
  </sheetViews>
  <sheetFormatPr defaultRowHeight="14.4" x14ac:dyDescent="0.3"/>
  <cols>
    <col min="2" max="2" width="11.109375" bestFit="1" customWidth="1"/>
    <col min="3" max="3" width="10.5546875" bestFit="1" customWidth="1"/>
    <col min="4" max="4" width="7.21875" bestFit="1" customWidth="1"/>
    <col min="5" max="5" width="11.109375" bestFit="1" customWidth="1"/>
    <col min="6" max="6" width="13.6640625" bestFit="1" customWidth="1"/>
    <col min="7" max="7" width="16.21875" bestFit="1" customWidth="1"/>
  </cols>
  <sheetData>
    <row r="1" spans="1:7" x14ac:dyDescent="0.3">
      <c r="B1" t="s">
        <v>242</v>
      </c>
      <c r="C1" t="s">
        <v>243</v>
      </c>
      <c r="D1" t="s">
        <v>244</v>
      </c>
      <c r="E1" t="s">
        <v>246</v>
      </c>
      <c r="F1" t="s">
        <v>247</v>
      </c>
      <c r="G1" t="s">
        <v>245</v>
      </c>
    </row>
    <row r="2" spans="1:7" x14ac:dyDescent="0.3">
      <c r="A2" t="s">
        <v>248</v>
      </c>
      <c r="B2" s="26">
        <v>20000</v>
      </c>
      <c r="C2" s="15">
        <v>0.09</v>
      </c>
      <c r="D2">
        <f>12</f>
        <v>12</v>
      </c>
      <c r="E2" s="27">
        <f>C2*B2</f>
        <v>1800</v>
      </c>
      <c r="F2" s="27">
        <f>B2+E2</f>
        <v>21800</v>
      </c>
      <c r="G2" s="27">
        <f>F2/D2</f>
        <v>1816.6666666666667</v>
      </c>
    </row>
    <row r="3" spans="1:7" x14ac:dyDescent="0.3">
      <c r="A3" t="s">
        <v>249</v>
      </c>
      <c r="B3" s="26">
        <v>20000</v>
      </c>
      <c r="C3" s="15">
        <v>0.08</v>
      </c>
      <c r="D3">
        <f>12</f>
        <v>12</v>
      </c>
      <c r="E3" s="27">
        <f t="shared" ref="E3:E5" si="0">C3*B3</f>
        <v>1600</v>
      </c>
      <c r="F3" s="27">
        <f t="shared" ref="F3:F5" si="1">B3+E3</f>
        <v>21600</v>
      </c>
      <c r="G3" s="27">
        <f t="shared" ref="G3:G5" si="2">F3/D3</f>
        <v>1800</v>
      </c>
    </row>
    <row r="4" spans="1:7" x14ac:dyDescent="0.3">
      <c r="A4" t="s">
        <v>250</v>
      </c>
      <c r="B4" s="26">
        <v>20000</v>
      </c>
      <c r="C4" s="15">
        <v>7.0000000000000007E-2</v>
      </c>
      <c r="D4">
        <f>12</f>
        <v>12</v>
      </c>
      <c r="E4" s="27">
        <f t="shared" si="0"/>
        <v>1400.0000000000002</v>
      </c>
      <c r="F4" s="27">
        <f t="shared" si="1"/>
        <v>21400</v>
      </c>
      <c r="G4" s="27">
        <f t="shared" si="2"/>
        <v>1783.3333333333333</v>
      </c>
    </row>
    <row r="5" spans="1:7" x14ac:dyDescent="0.3">
      <c r="A5" t="s">
        <v>251</v>
      </c>
      <c r="B5" s="26">
        <v>20000</v>
      </c>
      <c r="C5" s="15">
        <v>0.06</v>
      </c>
      <c r="D5">
        <f>12</f>
        <v>12</v>
      </c>
      <c r="E5" s="27">
        <f t="shared" si="0"/>
        <v>1200</v>
      </c>
      <c r="F5" s="27">
        <f t="shared" si="1"/>
        <v>21200</v>
      </c>
      <c r="G5" s="27">
        <f t="shared" si="2"/>
        <v>1766.6666666666667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5DE9-8F86-4182-B81D-00E3F2FCAF87}">
  <sheetPr>
    <pageSetUpPr fitToPage="1"/>
  </sheetPr>
  <dimension ref="A1:N19"/>
  <sheetViews>
    <sheetView workbookViewId="0">
      <selection activeCell="K3" sqref="K3"/>
    </sheetView>
  </sheetViews>
  <sheetFormatPr defaultRowHeight="14.4" x14ac:dyDescent="0.3"/>
  <cols>
    <col min="1" max="1" width="17.21875" bestFit="1" customWidth="1"/>
    <col min="2" max="2" width="9.5546875" bestFit="1" customWidth="1"/>
    <col min="3" max="3" width="10" bestFit="1" customWidth="1"/>
    <col min="4" max="4" width="10.6640625" bestFit="1" customWidth="1"/>
  </cols>
  <sheetData>
    <row r="1" spans="1:14" x14ac:dyDescent="0.3">
      <c r="F1" t="s">
        <v>271</v>
      </c>
      <c r="K1" t="s">
        <v>274</v>
      </c>
    </row>
    <row r="2" spans="1:14" x14ac:dyDescent="0.3">
      <c r="B2" t="s">
        <v>252</v>
      </c>
      <c r="C2" t="s">
        <v>253</v>
      </c>
      <c r="D2" t="s">
        <v>254</v>
      </c>
      <c r="F2" t="s">
        <v>272</v>
      </c>
      <c r="G2" t="s">
        <v>273</v>
      </c>
      <c r="H2" t="s">
        <v>253</v>
      </c>
      <c r="I2" t="s">
        <v>254</v>
      </c>
      <c r="K2" t="s">
        <v>272</v>
      </c>
      <c r="L2" t="s">
        <v>273</v>
      </c>
      <c r="M2" t="s">
        <v>253</v>
      </c>
      <c r="N2" t="s">
        <v>254</v>
      </c>
    </row>
    <row r="3" spans="1:14" x14ac:dyDescent="0.3">
      <c r="A3" t="s">
        <v>255</v>
      </c>
      <c r="B3" s="26">
        <v>0.5</v>
      </c>
      <c r="C3" s="26">
        <v>0.4</v>
      </c>
      <c r="D3" s="26">
        <v>1.4</v>
      </c>
      <c r="F3">
        <v>3</v>
      </c>
      <c r="G3" s="27">
        <f>B3*F3</f>
        <v>1.5</v>
      </c>
      <c r="H3">
        <f>C3*F3</f>
        <v>1.2000000000000002</v>
      </c>
      <c r="I3">
        <f>D3*F3</f>
        <v>4.1999999999999993</v>
      </c>
      <c r="K3">
        <v>5</v>
      </c>
      <c r="L3" s="27">
        <f>B3*K3</f>
        <v>2.5</v>
      </c>
      <c r="M3">
        <f>C3*K3</f>
        <v>2</v>
      </c>
      <c r="N3">
        <f>D3*K3</f>
        <v>7</v>
      </c>
    </row>
    <row r="4" spans="1:14" x14ac:dyDescent="0.3">
      <c r="A4" t="s">
        <v>256</v>
      </c>
      <c r="B4" s="26">
        <v>28</v>
      </c>
      <c r="C4" s="26">
        <v>33</v>
      </c>
      <c r="D4" s="26">
        <v>31</v>
      </c>
      <c r="F4">
        <v>1</v>
      </c>
      <c r="G4">
        <f t="shared" ref="G4:G17" si="0">B4*F4</f>
        <v>28</v>
      </c>
      <c r="H4">
        <f t="shared" ref="H4:H17" si="1">C4*F4</f>
        <v>33</v>
      </c>
      <c r="I4">
        <f t="shared" ref="I4:I17" si="2">D4*F4</f>
        <v>31</v>
      </c>
      <c r="K4">
        <v>1</v>
      </c>
      <c r="L4">
        <f t="shared" ref="L4:L17" si="3">B4*K4</f>
        <v>28</v>
      </c>
      <c r="M4">
        <f t="shared" ref="M4:M17" si="4">C4*K4</f>
        <v>33</v>
      </c>
      <c r="N4">
        <f t="shared" ref="N4:N17" si="5">D4*K4</f>
        <v>31</v>
      </c>
    </row>
    <row r="5" spans="1:14" x14ac:dyDescent="0.3">
      <c r="A5" t="s">
        <v>257</v>
      </c>
      <c r="B5" s="26">
        <v>1.8</v>
      </c>
      <c r="C5" s="26">
        <v>1</v>
      </c>
      <c r="D5" s="26">
        <v>2</v>
      </c>
      <c r="F5">
        <v>7</v>
      </c>
      <c r="G5">
        <f t="shared" si="0"/>
        <v>12.6</v>
      </c>
      <c r="H5">
        <f t="shared" si="1"/>
        <v>7</v>
      </c>
      <c r="I5">
        <f t="shared" si="2"/>
        <v>14</v>
      </c>
      <c r="K5">
        <v>4</v>
      </c>
      <c r="L5">
        <f t="shared" si="3"/>
        <v>7.2</v>
      </c>
      <c r="M5">
        <f t="shared" si="4"/>
        <v>4</v>
      </c>
      <c r="N5">
        <f t="shared" si="5"/>
        <v>8</v>
      </c>
    </row>
    <row r="6" spans="1:14" x14ac:dyDescent="0.3">
      <c r="A6" t="s">
        <v>258</v>
      </c>
      <c r="B6" s="26">
        <v>1.2</v>
      </c>
      <c r="C6" s="26">
        <v>0.8</v>
      </c>
      <c r="D6" s="26">
        <v>1.5</v>
      </c>
      <c r="F6">
        <v>1</v>
      </c>
      <c r="G6">
        <f t="shared" si="0"/>
        <v>1.2</v>
      </c>
      <c r="H6">
        <f t="shared" si="1"/>
        <v>0.8</v>
      </c>
      <c r="I6">
        <f t="shared" si="2"/>
        <v>1.5</v>
      </c>
      <c r="K6">
        <v>2</v>
      </c>
      <c r="L6">
        <f t="shared" si="3"/>
        <v>2.4</v>
      </c>
      <c r="M6">
        <f t="shared" si="4"/>
        <v>1.6</v>
      </c>
      <c r="N6">
        <f t="shared" si="5"/>
        <v>3</v>
      </c>
    </row>
    <row r="7" spans="1:14" x14ac:dyDescent="0.3">
      <c r="A7" t="s">
        <v>259</v>
      </c>
      <c r="B7" s="26">
        <v>2.4</v>
      </c>
      <c r="C7" s="26">
        <v>1.4</v>
      </c>
      <c r="D7" s="26">
        <v>2.4</v>
      </c>
      <c r="F7">
        <v>2</v>
      </c>
      <c r="G7">
        <f t="shared" si="0"/>
        <v>4.8</v>
      </c>
      <c r="H7">
        <f t="shared" si="1"/>
        <v>2.8</v>
      </c>
      <c r="I7">
        <f t="shared" si="2"/>
        <v>4.8</v>
      </c>
      <c r="K7">
        <v>2</v>
      </c>
      <c r="L7">
        <f t="shared" si="3"/>
        <v>4.8</v>
      </c>
      <c r="M7">
        <f t="shared" si="4"/>
        <v>2.8</v>
      </c>
      <c r="N7">
        <f t="shared" si="5"/>
        <v>4.8</v>
      </c>
    </row>
    <row r="8" spans="1:14" x14ac:dyDescent="0.3">
      <c r="A8" t="s">
        <v>260</v>
      </c>
      <c r="B8" s="26">
        <v>0.9</v>
      </c>
      <c r="C8" s="26">
        <v>0.2</v>
      </c>
      <c r="D8" s="26">
        <v>0.8</v>
      </c>
      <c r="F8">
        <v>2</v>
      </c>
      <c r="G8">
        <f t="shared" si="0"/>
        <v>1.8</v>
      </c>
      <c r="H8">
        <f t="shared" si="1"/>
        <v>0.4</v>
      </c>
      <c r="I8">
        <f t="shared" si="2"/>
        <v>1.6</v>
      </c>
      <c r="K8">
        <v>2</v>
      </c>
      <c r="L8">
        <f t="shared" si="3"/>
        <v>1.8</v>
      </c>
      <c r="M8">
        <f t="shared" si="4"/>
        <v>0.4</v>
      </c>
      <c r="N8">
        <f t="shared" si="5"/>
        <v>1.6</v>
      </c>
    </row>
    <row r="9" spans="1:14" x14ac:dyDescent="0.3">
      <c r="A9" t="s">
        <v>261</v>
      </c>
      <c r="B9" s="26">
        <v>0.99</v>
      </c>
      <c r="C9" s="26">
        <v>0.59</v>
      </c>
      <c r="D9" s="26">
        <v>2.59</v>
      </c>
      <c r="F9">
        <v>1</v>
      </c>
      <c r="G9">
        <f t="shared" si="0"/>
        <v>0.99</v>
      </c>
      <c r="H9">
        <f t="shared" si="1"/>
        <v>0.59</v>
      </c>
      <c r="I9">
        <f t="shared" si="2"/>
        <v>2.59</v>
      </c>
      <c r="K9">
        <v>1</v>
      </c>
      <c r="L9">
        <f t="shared" si="3"/>
        <v>0.99</v>
      </c>
      <c r="M9">
        <f t="shared" si="4"/>
        <v>0.59</v>
      </c>
      <c r="N9">
        <f t="shared" si="5"/>
        <v>2.59</v>
      </c>
    </row>
    <row r="10" spans="1:14" x14ac:dyDescent="0.3">
      <c r="A10" t="s">
        <v>262</v>
      </c>
      <c r="B10" s="26">
        <v>1.25</v>
      </c>
      <c r="C10" s="26">
        <v>3.25</v>
      </c>
      <c r="D10" s="26">
        <v>2.15</v>
      </c>
      <c r="F10">
        <v>4</v>
      </c>
      <c r="G10">
        <f t="shared" si="0"/>
        <v>5</v>
      </c>
      <c r="H10">
        <f t="shared" si="1"/>
        <v>13</v>
      </c>
      <c r="I10">
        <f t="shared" si="2"/>
        <v>8.6</v>
      </c>
      <c r="K10">
        <v>1</v>
      </c>
      <c r="L10">
        <f t="shared" si="3"/>
        <v>1.25</v>
      </c>
      <c r="M10">
        <f t="shared" si="4"/>
        <v>3.25</v>
      </c>
      <c r="N10">
        <f t="shared" si="5"/>
        <v>2.15</v>
      </c>
    </row>
    <row r="11" spans="1:14" x14ac:dyDescent="0.3">
      <c r="A11" t="s">
        <v>263</v>
      </c>
      <c r="B11" s="26">
        <v>9.5</v>
      </c>
      <c r="C11" s="26">
        <v>14</v>
      </c>
      <c r="D11" s="26">
        <v>13</v>
      </c>
      <c r="F11">
        <v>1</v>
      </c>
      <c r="G11">
        <f t="shared" si="0"/>
        <v>9.5</v>
      </c>
      <c r="H11">
        <f t="shared" si="1"/>
        <v>14</v>
      </c>
      <c r="I11">
        <f t="shared" si="2"/>
        <v>13</v>
      </c>
      <c r="K11">
        <v>1</v>
      </c>
      <c r="L11">
        <f t="shared" si="3"/>
        <v>9.5</v>
      </c>
      <c r="M11">
        <f t="shared" si="4"/>
        <v>14</v>
      </c>
      <c r="N11">
        <f t="shared" si="5"/>
        <v>13</v>
      </c>
    </row>
    <row r="12" spans="1:14" x14ac:dyDescent="0.3">
      <c r="A12" t="s">
        <v>264</v>
      </c>
      <c r="B12" s="26">
        <v>4.55</v>
      </c>
      <c r="C12" s="26">
        <v>2.5499999999999998</v>
      </c>
      <c r="D12" s="26">
        <v>6</v>
      </c>
      <c r="F12">
        <v>1</v>
      </c>
      <c r="G12">
        <f t="shared" si="0"/>
        <v>4.55</v>
      </c>
      <c r="H12">
        <f t="shared" si="1"/>
        <v>2.5499999999999998</v>
      </c>
      <c r="I12">
        <f t="shared" si="2"/>
        <v>6</v>
      </c>
      <c r="K12">
        <v>1</v>
      </c>
      <c r="L12">
        <f t="shared" si="3"/>
        <v>4.55</v>
      </c>
      <c r="M12">
        <f t="shared" si="4"/>
        <v>2.5499999999999998</v>
      </c>
      <c r="N12">
        <f t="shared" si="5"/>
        <v>6</v>
      </c>
    </row>
    <row r="13" spans="1:14" x14ac:dyDescent="0.3">
      <c r="A13" t="s">
        <v>265</v>
      </c>
      <c r="B13" s="26">
        <v>4.2</v>
      </c>
      <c r="C13" s="26">
        <v>2.2000000000000002</v>
      </c>
      <c r="D13" s="26">
        <v>3</v>
      </c>
      <c r="F13">
        <v>1</v>
      </c>
      <c r="G13">
        <f t="shared" si="0"/>
        <v>4.2</v>
      </c>
      <c r="H13">
        <f t="shared" si="1"/>
        <v>2.2000000000000002</v>
      </c>
      <c r="I13">
        <f t="shared" si="2"/>
        <v>3</v>
      </c>
      <c r="L13">
        <f t="shared" si="3"/>
        <v>0</v>
      </c>
      <c r="M13">
        <f t="shared" si="4"/>
        <v>0</v>
      </c>
      <c r="N13">
        <f t="shared" si="5"/>
        <v>0</v>
      </c>
    </row>
    <row r="14" spans="1:14" x14ac:dyDescent="0.3">
      <c r="A14" t="s">
        <v>266</v>
      </c>
      <c r="B14" s="26">
        <v>3.9</v>
      </c>
      <c r="C14" s="26">
        <v>5</v>
      </c>
      <c r="D14" s="26">
        <v>8</v>
      </c>
      <c r="F14">
        <v>1</v>
      </c>
      <c r="G14">
        <f t="shared" si="0"/>
        <v>3.9</v>
      </c>
      <c r="H14">
        <f t="shared" si="1"/>
        <v>5</v>
      </c>
      <c r="I14">
        <f t="shared" si="2"/>
        <v>8</v>
      </c>
      <c r="L14">
        <f t="shared" si="3"/>
        <v>0</v>
      </c>
      <c r="M14">
        <f t="shared" si="4"/>
        <v>0</v>
      </c>
      <c r="N14">
        <f t="shared" si="5"/>
        <v>0</v>
      </c>
    </row>
    <row r="15" spans="1:14" x14ac:dyDescent="0.3">
      <c r="A15" t="s">
        <v>267</v>
      </c>
      <c r="B15" s="26">
        <v>1</v>
      </c>
      <c r="C15" s="26">
        <v>2</v>
      </c>
      <c r="D15" s="26">
        <v>1</v>
      </c>
      <c r="F15">
        <v>1</v>
      </c>
      <c r="G15">
        <f t="shared" si="0"/>
        <v>1</v>
      </c>
      <c r="H15">
        <f t="shared" si="1"/>
        <v>2</v>
      </c>
      <c r="I15">
        <f t="shared" si="2"/>
        <v>1</v>
      </c>
      <c r="L15">
        <f t="shared" si="3"/>
        <v>0</v>
      </c>
      <c r="M15">
        <f t="shared" si="4"/>
        <v>0</v>
      </c>
      <c r="N15">
        <f t="shared" si="5"/>
        <v>0</v>
      </c>
    </row>
    <row r="16" spans="1:14" x14ac:dyDescent="0.3">
      <c r="A16" t="s">
        <v>268</v>
      </c>
      <c r="B16" s="26">
        <v>1.75</v>
      </c>
      <c r="C16" s="26">
        <v>2</v>
      </c>
      <c r="D16" s="26">
        <v>1</v>
      </c>
      <c r="F16">
        <v>1</v>
      </c>
      <c r="G16">
        <f t="shared" si="0"/>
        <v>1.75</v>
      </c>
      <c r="H16">
        <f t="shared" si="1"/>
        <v>2</v>
      </c>
      <c r="I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</row>
    <row r="17" spans="1:14" x14ac:dyDescent="0.3">
      <c r="A17" t="s">
        <v>269</v>
      </c>
      <c r="B17" s="26">
        <v>2</v>
      </c>
      <c r="C17" s="26">
        <v>1</v>
      </c>
      <c r="D17" s="26">
        <v>3</v>
      </c>
      <c r="F17">
        <v>1</v>
      </c>
      <c r="G17">
        <f t="shared" si="0"/>
        <v>2</v>
      </c>
      <c r="H17">
        <f t="shared" si="1"/>
        <v>1</v>
      </c>
      <c r="I17">
        <f t="shared" si="2"/>
        <v>3</v>
      </c>
      <c r="K17">
        <v>2</v>
      </c>
      <c r="L17">
        <f t="shared" si="3"/>
        <v>4</v>
      </c>
      <c r="M17">
        <f t="shared" si="4"/>
        <v>2</v>
      </c>
      <c r="N17">
        <f t="shared" si="5"/>
        <v>6</v>
      </c>
    </row>
    <row r="18" spans="1:14" x14ac:dyDescent="0.3">
      <c r="G18" t="s">
        <v>273</v>
      </c>
      <c r="H18" t="s">
        <v>253</v>
      </c>
      <c r="I18" t="s">
        <v>254</v>
      </c>
      <c r="L18" t="s">
        <v>273</v>
      </c>
      <c r="M18" t="s">
        <v>253</v>
      </c>
      <c r="N18" t="s">
        <v>254</v>
      </c>
    </row>
    <row r="19" spans="1:14" x14ac:dyDescent="0.3">
      <c r="A19" t="s">
        <v>270</v>
      </c>
      <c r="B19">
        <f>SUM(B3:B17)</f>
        <v>63.94</v>
      </c>
      <c r="C19">
        <f>SUM(C3:C17)</f>
        <v>69.39</v>
      </c>
      <c r="D19">
        <f>SUM(D3:D17)</f>
        <v>78.84</v>
      </c>
      <c r="F19" t="s">
        <v>270</v>
      </c>
      <c r="G19">
        <f>SUM(G3:G17)</f>
        <v>82.79</v>
      </c>
      <c r="H19">
        <f t="shared" ref="H19:I19" si="6">SUM(H3:H17)</f>
        <v>87.539999999999992</v>
      </c>
      <c r="I19">
        <f t="shared" si="6"/>
        <v>103.28999999999999</v>
      </c>
      <c r="K19" t="s">
        <v>270</v>
      </c>
      <c r="L19">
        <f>SUM(L3:L17)</f>
        <v>66.989999999999995</v>
      </c>
      <c r="M19">
        <f t="shared" ref="M19:N19" si="7">SUM(M3:M17)</f>
        <v>66.19</v>
      </c>
      <c r="N19">
        <f t="shared" si="7"/>
        <v>85.139999999999986</v>
      </c>
    </row>
  </sheetData>
  <pageMargins left="0.7" right="0.7" top="0.75" bottom="0.75" header="0.3" footer="0.3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Payroll</vt:lpstr>
      <vt:lpstr>GradeBook</vt:lpstr>
      <vt:lpstr>Decision Maker</vt:lpstr>
      <vt:lpstr>Sales Report</vt:lpstr>
      <vt:lpstr>Sales report pivot table</vt:lpstr>
      <vt:lpstr>Car Database Pivot Tables</vt:lpstr>
      <vt:lpstr>Car DataBase</vt:lpstr>
      <vt:lpstr>Intrest Payment Plan</vt:lpstr>
      <vt:lpstr>School Shopping</vt:lpstr>
      <vt:lpstr>Pets</vt:lpstr>
      <vt:lpstr>Vacation</vt:lpstr>
      <vt:lpstr>Printers</vt:lpstr>
      <vt:lpstr>Cell Phone Bill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Karanja</dc:creator>
  <cp:lastModifiedBy>John Karanja</cp:lastModifiedBy>
  <cp:lastPrinted>2023-06-24T16:29:35Z</cp:lastPrinted>
  <dcterms:created xsi:type="dcterms:W3CDTF">2023-06-20T17:29:43Z</dcterms:created>
  <dcterms:modified xsi:type="dcterms:W3CDTF">2023-07-05T07:42:00Z</dcterms:modified>
</cp:coreProperties>
</file>