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gjadekuan/Desktop/Assignments submitted/Monash/S2 2019/BIM/"/>
    </mc:Choice>
  </mc:AlternateContent>
  <xr:revisionPtr revIDLastSave="0" documentId="8_{46B1E5F7-1DD2-0940-AA94-654582EA03E0}" xr6:coauthVersionLast="45" xr6:coauthVersionMax="45" xr10:uidLastSave="{00000000-0000-0000-0000-000000000000}"/>
  <bookViews>
    <workbookView xWindow="3500" yWindow="760" windowWidth="24080" windowHeight="16080" firstSheet="1" activeTab="11" xr2:uid="{8C71E745-E3FA-B643-984E-5F0EF39D2894}"/>
  </bookViews>
  <sheets>
    <sheet name="Q1) Looms" sheetId="1" r:id="rId1"/>
    <sheet name="Q1) Looms Sensitivity Report" sheetId="5" r:id="rId2"/>
    <sheet name="Q1e)" sheetId="6" r:id="rId3"/>
    <sheet name="Q1f)" sheetId="7" r:id="rId4"/>
    <sheet name="Q1g)" sheetId="8" r:id="rId5"/>
    <sheet name="Q1h)" sheetId="14" r:id="rId6"/>
    <sheet name="Q1j)" sheetId="16" r:id="rId7"/>
    <sheet name="Q1l)" sheetId="20" r:id="rId8"/>
    <sheet name="Qlo)" sheetId="29" r:id="rId9"/>
    <sheet name="Qlp)" sheetId="42" r:id="rId10"/>
    <sheet name="Q1q)" sheetId="43" r:id="rId11"/>
    <sheet name="Q1r)" sheetId="44" r:id="rId12"/>
    <sheet name="Qls)" sheetId="32" r:id="rId13"/>
    <sheet name="Q2a)" sheetId="33" r:id="rId14"/>
    <sheet name="Q2b)" sheetId="34" r:id="rId15"/>
    <sheet name="Q2c)" sheetId="36" r:id="rId16"/>
    <sheet name="Q2di)" sheetId="37" r:id="rId17"/>
    <sheet name="Q2dii)" sheetId="38" r:id="rId18"/>
    <sheet name="Q2diii)" sheetId="39" r:id="rId19"/>
    <sheet name="Q2e)" sheetId="41" r:id="rId20"/>
    <sheet name="Q3 -EOQ" sheetId="23" r:id="rId21"/>
  </sheets>
  <definedNames>
    <definedName name="solver_adj" localSheetId="0" hidden="1">'Q1) Looms'!$C$4:$H$4</definedName>
    <definedName name="solver_adj" localSheetId="2" hidden="1">'Q1e)'!$C$5:$H$5</definedName>
    <definedName name="solver_adj" localSheetId="3" hidden="1">'Q1f)'!$C$5:$H$5</definedName>
    <definedName name="solver_adj" localSheetId="4" hidden="1">'Q1g)'!$C$5:$H$5</definedName>
    <definedName name="solver_adj" localSheetId="6" hidden="1">'Q1j)'!$C$24:$H$24</definedName>
    <definedName name="solver_adj" localSheetId="7" hidden="1">'Q1l)'!$C$24:$H$24</definedName>
    <definedName name="solver_adj" localSheetId="10" hidden="1">'Q1q)'!$C$23:$H$23,'Q1q)'!$C$38:$H$38,'Q1q)'!$C$41</definedName>
    <definedName name="solver_adj" localSheetId="11" hidden="1">'Q1r)'!$C$23:$H$23,'Q1r)'!$C$38:$H$38,'Q1r)'!$C$41</definedName>
    <definedName name="solver_adj" localSheetId="13" hidden="1">'Q2a)'!$B$5:$B$12</definedName>
    <definedName name="solver_adj" localSheetId="14" hidden="1">'Q2b)'!$B$5:$B$14</definedName>
    <definedName name="solver_adj" localSheetId="15" hidden="1">'Q2c)'!$B$5:$B$12,'Q2c)'!$J$5:$J$12</definedName>
    <definedName name="solver_adj" localSheetId="16" hidden="1">'Q2di)'!$B$5:$B$14,'Q2di)'!$J$5:$J$14</definedName>
    <definedName name="solver_adj" localSheetId="17" hidden="1">'Q2dii)'!$B$5:$B$14,'Q2dii)'!$J$5:$J$14</definedName>
    <definedName name="solver_adj" localSheetId="18" hidden="1">'Q2diii)'!$B$5:$B$14,'Q2diii)'!$J$5:$J$14</definedName>
    <definedName name="solver_adj" localSheetId="19" hidden="1">'Q2e)'!$B$5:$B$12</definedName>
    <definedName name="solver_adj" localSheetId="8" hidden="1">'Qlo)'!$C$23:$H$23,'Qlo)'!$C$38:$H$38</definedName>
    <definedName name="solver_adj" localSheetId="9" hidden="1">'Qlp)'!$C$25:$H$25,'Qlp)'!$C$40:$H$40</definedName>
    <definedName name="solver_adj" localSheetId="12" hidden="1">'Qls)'!$C$24:$H$24,'Qls)'!$C$40:$H$40</definedName>
    <definedName name="solver_cvg" localSheetId="0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6" hidden="1">0.0001</definedName>
    <definedName name="solver_cvg" localSheetId="7" hidden="1">0.0001</definedName>
    <definedName name="solver_cvg" localSheetId="10" hidden="1">0.0001</definedName>
    <definedName name="solver_cvg" localSheetId="11" hidden="1">0.0001</definedName>
    <definedName name="solver_cvg" localSheetId="13" hidden="1">0.0001</definedName>
    <definedName name="solver_cvg" localSheetId="14" hidden="1">0.0001</definedName>
    <definedName name="solver_cvg" localSheetId="15" hidden="1">0.0001</definedName>
    <definedName name="solver_cvg" localSheetId="16" hidden="1">0.0001</definedName>
    <definedName name="solver_cvg" localSheetId="17" hidden="1">0.0001</definedName>
    <definedName name="solver_cvg" localSheetId="18" hidden="1">0.0001</definedName>
    <definedName name="solver_cvg" localSheetId="19" hidden="1">0.0001</definedName>
    <definedName name="solver_cvg" localSheetId="8" hidden="1">0.0001</definedName>
    <definedName name="solver_cvg" localSheetId="9" hidden="1">0.0001</definedName>
    <definedName name="solver_cvg" localSheetId="12" hidden="1">0.0001</definedName>
    <definedName name="solver_drv" localSheetId="0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6" hidden="1">1</definedName>
    <definedName name="solver_drv" localSheetId="7" hidden="1">1</definedName>
    <definedName name="solver_drv" localSheetId="10" hidden="1">1</definedName>
    <definedName name="solver_drv" localSheetId="11" hidden="1">1</definedName>
    <definedName name="solver_drv" localSheetId="13" hidden="1">1</definedName>
    <definedName name="solver_drv" localSheetId="14" hidden="1">1</definedName>
    <definedName name="solver_drv" localSheetId="15" hidden="1">1</definedName>
    <definedName name="solver_drv" localSheetId="16" hidden="1">1</definedName>
    <definedName name="solver_drv" localSheetId="17" hidden="1">1</definedName>
    <definedName name="solver_drv" localSheetId="18" hidden="1">1</definedName>
    <definedName name="solver_drv" localSheetId="19" hidden="1">1</definedName>
    <definedName name="solver_drv" localSheetId="8" hidden="1">1</definedName>
    <definedName name="solver_drv" localSheetId="9" hidden="1">1</definedName>
    <definedName name="solver_drv" localSheetId="12" hidden="1">2</definedName>
    <definedName name="solver_eng" localSheetId="0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6" hidden="1">2</definedName>
    <definedName name="solver_eng" localSheetId="7" hidden="1">2</definedName>
    <definedName name="solver_eng" localSheetId="10" hidden="1">2</definedName>
    <definedName name="solver_eng" localSheetId="11" hidden="1">2</definedName>
    <definedName name="solver_eng" localSheetId="13" hidden="1">2</definedName>
    <definedName name="solver_eng" localSheetId="14" hidden="1">2</definedName>
    <definedName name="solver_eng" localSheetId="15" hidden="1">2</definedName>
    <definedName name="solver_eng" localSheetId="16" hidden="1">2</definedName>
    <definedName name="solver_eng" localSheetId="17" hidden="1">2</definedName>
    <definedName name="solver_eng" localSheetId="18" hidden="1">2</definedName>
    <definedName name="solver_eng" localSheetId="19" hidden="1">2</definedName>
    <definedName name="solver_eng" localSheetId="8" hidden="1">2</definedName>
    <definedName name="solver_eng" localSheetId="9" hidden="1">2</definedName>
    <definedName name="solver_eng" localSheetId="12" hidden="1">2</definedName>
    <definedName name="solver_est" localSheetId="10" hidden="1">1</definedName>
    <definedName name="solver_est" localSheetId="11" hidden="1">1</definedName>
    <definedName name="solver_est" localSheetId="13" hidden="1">1</definedName>
    <definedName name="solver_est" localSheetId="14" hidden="1">1</definedName>
    <definedName name="solver_est" localSheetId="15" hidden="1">1</definedName>
    <definedName name="solver_est" localSheetId="16" hidden="1">1</definedName>
    <definedName name="solver_est" localSheetId="17" hidden="1">1</definedName>
    <definedName name="solver_est" localSheetId="18" hidden="1">1</definedName>
    <definedName name="solver_est" localSheetId="19" hidden="1">1</definedName>
    <definedName name="solver_est" localSheetId="8" hidden="1">1</definedName>
    <definedName name="solver_est" localSheetId="9" hidden="1">1</definedName>
    <definedName name="solver_est" localSheetId="12" hidden="1">1</definedName>
    <definedName name="solver_itr" localSheetId="0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6" hidden="1">2147483647</definedName>
    <definedName name="solver_itr" localSheetId="7" hidden="1">2147483647</definedName>
    <definedName name="solver_itr" localSheetId="10" hidden="1">2147483647</definedName>
    <definedName name="solver_itr" localSheetId="11" hidden="1">2147483647</definedName>
    <definedName name="solver_itr" localSheetId="13" hidden="1">2147483647</definedName>
    <definedName name="solver_itr" localSheetId="14" hidden="1">2147483647</definedName>
    <definedName name="solver_itr" localSheetId="15" hidden="1">2147483647</definedName>
    <definedName name="solver_itr" localSheetId="16" hidden="1">2147483647</definedName>
    <definedName name="solver_itr" localSheetId="17" hidden="1">2147483647</definedName>
    <definedName name="solver_itr" localSheetId="18" hidden="1">2147483647</definedName>
    <definedName name="solver_itr" localSheetId="19" hidden="1">2147483647</definedName>
    <definedName name="solver_itr" localSheetId="8" hidden="1">2147483647</definedName>
    <definedName name="solver_itr" localSheetId="9" hidden="1">2147483647</definedName>
    <definedName name="solver_itr" localSheetId="12" hidden="1">2147483647</definedName>
    <definedName name="solver_lhs1" localSheetId="0" hidden="1">'Q1) Looms'!$C$4:$H$4</definedName>
    <definedName name="solver_lhs1" localSheetId="2" hidden="1">'Q1e)'!$C$5:$H$5</definedName>
    <definedName name="solver_lhs1" localSheetId="3" hidden="1">'Q1f)'!$C$5:$H$5</definedName>
    <definedName name="solver_lhs1" localSheetId="4" hidden="1">'Q1g)'!$C$5:$H$5</definedName>
    <definedName name="solver_lhs1" localSheetId="6" hidden="1">'Q1j)'!$C$24:$H$24</definedName>
    <definedName name="solver_lhs1" localSheetId="7" hidden="1">'Q1l)'!$C$24:$H$24</definedName>
    <definedName name="solver_lhs1" localSheetId="10" hidden="1">'Q1q)'!$C$23:$H$23</definedName>
    <definedName name="solver_lhs1" localSheetId="11" hidden="1">'Q1r)'!$C$23:$H$23</definedName>
    <definedName name="solver_lhs1" localSheetId="13" hidden="1">'Q2a)'!$B$5:$B$12</definedName>
    <definedName name="solver_lhs1" localSheetId="14" hidden="1">'Q2b)'!$B$5:$B$14</definedName>
    <definedName name="solver_lhs1" localSheetId="15" hidden="1">'Q2c)'!$B$5:$B$12</definedName>
    <definedName name="solver_lhs1" localSheetId="16" hidden="1">'Q2di)'!$B$5:$B$14</definedName>
    <definedName name="solver_lhs1" localSheetId="17" hidden="1">'Q2dii)'!$B$5:$B$14</definedName>
    <definedName name="solver_lhs1" localSheetId="18" hidden="1">'Q2diii)'!$B$5:$B$14</definedName>
    <definedName name="solver_lhs1" localSheetId="19" hidden="1">'Q2e)'!$B$5:$B$12</definedName>
    <definedName name="solver_lhs1" localSheetId="8" hidden="1">'Qlo)'!$C$23:$H$23</definedName>
    <definedName name="solver_lhs1" localSheetId="9" hidden="1">'Qlp)'!$C$25:$H$25</definedName>
    <definedName name="solver_lhs1" localSheetId="12" hidden="1">'Qls)'!$C$24:$H$24</definedName>
    <definedName name="solver_lhs2" localSheetId="0" hidden="1">'Q1) Looms'!$I$9:$I$16</definedName>
    <definedName name="solver_lhs2" localSheetId="2" hidden="1">'Q1e)'!$E$5:$H$5</definedName>
    <definedName name="solver_lhs2" localSheetId="3" hidden="1">'Q1f)'!$F$5:$H$5</definedName>
    <definedName name="solver_lhs2" localSheetId="4" hidden="1">'Q1g)'!$E$5</definedName>
    <definedName name="solver_lhs2" localSheetId="6" hidden="1">'Q1j)'!$I$29:$I$36</definedName>
    <definedName name="solver_lhs2" localSheetId="7" hidden="1">'Q1l)'!$I$29:$I$36</definedName>
    <definedName name="solver_lhs2" localSheetId="10" hidden="1">'Q1q)'!$C$38:$H$38</definedName>
    <definedName name="solver_lhs2" localSheetId="11" hidden="1">'Q1r)'!$C$38:$H$38</definedName>
    <definedName name="solver_lhs2" localSheetId="13" hidden="1">'Q2a)'!$K$5:$K$10</definedName>
    <definedName name="solver_lhs2" localSheetId="14" hidden="1">'Q2b)'!$B$5:$B$14</definedName>
    <definedName name="solver_lhs2" localSheetId="15" hidden="1">'Q2c)'!$B$5:$B$12</definedName>
    <definedName name="solver_lhs2" localSheetId="16" hidden="1">'Q2di)'!$B$5:$B$14</definedName>
    <definedName name="solver_lhs2" localSheetId="17" hidden="1">'Q2dii)'!$B$5:$B$14</definedName>
    <definedName name="solver_lhs2" localSheetId="18" hidden="1">'Q2diii)'!$B$5:$B$14</definedName>
    <definedName name="solver_lhs2" localSheetId="19" hidden="1">'Q2e)'!$C$14</definedName>
    <definedName name="solver_lhs2" localSheetId="8" hidden="1">'Qlo)'!$C$38:$H$38</definedName>
    <definedName name="solver_lhs2" localSheetId="9" hidden="1">'Qlp)'!$C$40:$H$40</definedName>
    <definedName name="solver_lhs2" localSheetId="12" hidden="1">'Qls)'!$C$40:$H$40</definedName>
    <definedName name="solver_lhs3" localSheetId="2" hidden="1">'Q1e)'!$I$10:$I$17</definedName>
    <definedName name="solver_lhs3" localSheetId="3" hidden="1">'Q1f)'!$I$10:$I$17</definedName>
    <definedName name="solver_lhs3" localSheetId="4" hidden="1">'Q1g)'!$F$5</definedName>
    <definedName name="solver_lhs3" localSheetId="10" hidden="1">'Q1q)'!$C$39:$H$39</definedName>
    <definedName name="solver_lhs3" localSheetId="11" hidden="1">'Q1r)'!$C$39:$H$39</definedName>
    <definedName name="solver_lhs3" localSheetId="14" hidden="1">'Q2b)'!$L$5:$L$10</definedName>
    <definedName name="solver_lhs3" localSheetId="15" hidden="1">'Q2c)'!$J$5:$J$12</definedName>
    <definedName name="solver_lhs3" localSheetId="16" hidden="1">'Q2di)'!$J$5:$J$14</definedName>
    <definedName name="solver_lhs3" localSheetId="17" hidden="1">'Q2dii)'!$J$5:$J$14</definedName>
    <definedName name="solver_lhs3" localSheetId="18" hidden="1">'Q2diii)'!$J$5:$J$14</definedName>
    <definedName name="solver_lhs3" localSheetId="19" hidden="1">'Q2e)'!$C$14</definedName>
    <definedName name="solver_lhs3" localSheetId="8" hidden="1">'Qlo)'!$C$39:$H$39</definedName>
    <definedName name="solver_lhs3" localSheetId="9" hidden="1">'Qlp)'!$C$41:$H$41</definedName>
    <definedName name="solver_lhs3" localSheetId="12" hidden="1">'Qls)'!$C$41:$H$41</definedName>
    <definedName name="solver_lhs4" localSheetId="4" hidden="1">'Q1g)'!$G$5</definedName>
    <definedName name="solver_lhs4" localSheetId="10" hidden="1">'Q1q)'!$C$40</definedName>
    <definedName name="solver_lhs4" localSheetId="11" hidden="1">'Q1r)'!$C$40</definedName>
    <definedName name="solver_lhs4" localSheetId="15" hidden="1">'Q2c)'!$K$5:$K$12</definedName>
    <definedName name="solver_lhs4" localSheetId="16" hidden="1">'Q2di)'!$K$5:$K$14</definedName>
    <definedName name="solver_lhs4" localSheetId="17" hidden="1">'Q2dii)'!$K$5:$K$14</definedName>
    <definedName name="solver_lhs4" localSheetId="18" hidden="1">'Q2diii)'!$K$5:$K$14</definedName>
    <definedName name="solver_lhs4" localSheetId="19" hidden="1">'Q2e)'!$K$5:$K$10</definedName>
    <definedName name="solver_lhs4" localSheetId="8" hidden="1">'Qlo)'!$C$40</definedName>
    <definedName name="solver_lhs4" localSheetId="9" hidden="1">'Qlp)'!$D$25</definedName>
    <definedName name="solver_lhs4" localSheetId="12" hidden="1">'Qls)'!$I$30:$I$37</definedName>
    <definedName name="solver_lhs5" localSheetId="4" hidden="1">'Q1g)'!$I$10:$I$17</definedName>
    <definedName name="solver_lhs5" localSheetId="10" hidden="1">'Q1q)'!$C$41</definedName>
    <definedName name="solver_lhs5" localSheetId="11" hidden="1">'Q1r)'!$C$41</definedName>
    <definedName name="solver_lhs5" localSheetId="15" hidden="1">'Q2c)'!$O$5:$O$10</definedName>
    <definedName name="solver_lhs5" localSheetId="16" hidden="1">'Q2di)'!$O$5:$O$10</definedName>
    <definedName name="solver_lhs5" localSheetId="17" hidden="1">'Q2dii)'!$O$5:$O$10</definedName>
    <definedName name="solver_lhs5" localSheetId="18" hidden="1">'Q2diii)'!$O$5:$O$10</definedName>
    <definedName name="solver_lhs5" localSheetId="8" hidden="1">'Qlo)'!$I$28:$I$35</definedName>
    <definedName name="solver_lhs5" localSheetId="9" hidden="1">'Qlp)'!$I$30:$I$37</definedName>
    <definedName name="solver_lhs6" localSheetId="10" hidden="1">'Q1q)'!$I$28:$I$35</definedName>
    <definedName name="solver_lhs6" localSheetId="11" hidden="1">'Q1r)'!$C$41</definedName>
    <definedName name="solver_lhs6" localSheetId="16" hidden="1">'Q2di)'!$O$5:$O$10</definedName>
    <definedName name="solver_lhs6" localSheetId="17" hidden="1">'Q2dii)'!$O$5:$O$10</definedName>
    <definedName name="solver_lhs6" localSheetId="18" hidden="1">'Q2diii)'!$O$5:$O$10</definedName>
    <definedName name="solver_lhs6" localSheetId="8" hidden="1">'Qlo)'!$I$28:$I$35</definedName>
    <definedName name="solver_lhs6" localSheetId="9" hidden="1">'Qlp)'!$I$30:$I$37</definedName>
    <definedName name="solver_lhs7" localSheetId="10" hidden="1">'Q1q)'!$I$28:$I$35</definedName>
    <definedName name="solver_lhs7" localSheetId="11" hidden="1">'Q1r)'!$C$41</definedName>
    <definedName name="solver_lhs7" localSheetId="16" hidden="1">'Q2di)'!$O$5:$O$10</definedName>
    <definedName name="solver_lhs7" localSheetId="17" hidden="1">'Q2dii)'!$O$5:$O$10</definedName>
    <definedName name="solver_lhs7" localSheetId="18" hidden="1">'Q2diii)'!$O$5:$O$10</definedName>
    <definedName name="solver_lhs7" localSheetId="8" hidden="1">'Qlo)'!$I$28:$I$35</definedName>
    <definedName name="solver_lhs7" localSheetId="9" hidden="1">'Qlp)'!$I$30:$I$37</definedName>
    <definedName name="solver_lhs8" localSheetId="11" hidden="1">'Q1r)'!$I$28:$I$35</definedName>
    <definedName name="solver_lin" localSheetId="0" hidden="1">1</definedName>
    <definedName name="solver_lin" localSheetId="2" hidden="1">1</definedName>
    <definedName name="solver_lin" localSheetId="3" hidden="1">1</definedName>
    <definedName name="solver_lin" localSheetId="4" hidden="1">1</definedName>
    <definedName name="solver_lin" localSheetId="6" hidden="1">1</definedName>
    <definedName name="solver_lin" localSheetId="7" hidden="1">1</definedName>
    <definedName name="solver_lin" localSheetId="10" hidden="1">1</definedName>
    <definedName name="solver_lin" localSheetId="11" hidden="1">1</definedName>
    <definedName name="solver_lin" localSheetId="13" hidden="1">1</definedName>
    <definedName name="solver_lin" localSheetId="14" hidden="1">1</definedName>
    <definedName name="solver_lin" localSheetId="15" hidden="1">1</definedName>
    <definedName name="solver_lin" localSheetId="16" hidden="1">1</definedName>
    <definedName name="solver_lin" localSheetId="17" hidden="1">1</definedName>
    <definedName name="solver_lin" localSheetId="18" hidden="1">1</definedName>
    <definedName name="solver_lin" localSheetId="19" hidden="1">1</definedName>
    <definedName name="solver_lin" localSheetId="8" hidden="1">1</definedName>
    <definedName name="solver_lin" localSheetId="9" hidden="1">1</definedName>
    <definedName name="solver_lin" localSheetId="12" hidden="1">1</definedName>
    <definedName name="solver_mip" localSheetId="0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6" hidden="1">2147483647</definedName>
    <definedName name="solver_mip" localSheetId="7" hidden="1">2147483647</definedName>
    <definedName name="solver_mip" localSheetId="10" hidden="1">2147483647</definedName>
    <definedName name="solver_mip" localSheetId="11" hidden="1">2147483647</definedName>
    <definedName name="solver_mip" localSheetId="13" hidden="1">2147483647</definedName>
    <definedName name="solver_mip" localSheetId="14" hidden="1">2147483647</definedName>
    <definedName name="solver_mip" localSheetId="15" hidden="1">2147483647</definedName>
    <definedName name="solver_mip" localSheetId="16" hidden="1">2147483647</definedName>
    <definedName name="solver_mip" localSheetId="17" hidden="1">2147483647</definedName>
    <definedName name="solver_mip" localSheetId="18" hidden="1">2147483647</definedName>
    <definedName name="solver_mip" localSheetId="19" hidden="1">2147483647</definedName>
    <definedName name="solver_mip" localSheetId="8" hidden="1">2147483647</definedName>
    <definedName name="solver_mip" localSheetId="9" hidden="1">2147483647</definedName>
    <definedName name="solver_mip" localSheetId="12" hidden="1">2147483647</definedName>
    <definedName name="solver_mni" localSheetId="0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6" hidden="1">30</definedName>
    <definedName name="solver_mni" localSheetId="7" hidden="1">30</definedName>
    <definedName name="solver_mni" localSheetId="10" hidden="1">30</definedName>
    <definedName name="solver_mni" localSheetId="11" hidden="1">30</definedName>
    <definedName name="solver_mni" localSheetId="13" hidden="1">30</definedName>
    <definedName name="solver_mni" localSheetId="14" hidden="1">30</definedName>
    <definedName name="solver_mni" localSheetId="15" hidden="1">30</definedName>
    <definedName name="solver_mni" localSheetId="16" hidden="1">30</definedName>
    <definedName name="solver_mni" localSheetId="17" hidden="1">30</definedName>
    <definedName name="solver_mni" localSheetId="18" hidden="1">30</definedName>
    <definedName name="solver_mni" localSheetId="19" hidden="1">30</definedName>
    <definedName name="solver_mni" localSheetId="8" hidden="1">30</definedName>
    <definedName name="solver_mni" localSheetId="9" hidden="1">30</definedName>
    <definedName name="solver_mni" localSheetId="12" hidden="1">30</definedName>
    <definedName name="solver_mrt" localSheetId="0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6" hidden="1">0.075</definedName>
    <definedName name="solver_mrt" localSheetId="7" hidden="1">0.075</definedName>
    <definedName name="solver_mrt" localSheetId="10" hidden="1">0.075</definedName>
    <definedName name="solver_mrt" localSheetId="11" hidden="1">0.075</definedName>
    <definedName name="solver_mrt" localSheetId="13" hidden="1">0.075</definedName>
    <definedName name="solver_mrt" localSheetId="14" hidden="1">0.075</definedName>
    <definedName name="solver_mrt" localSheetId="15" hidden="1">0.075</definedName>
    <definedName name="solver_mrt" localSheetId="16" hidden="1">0.075</definedName>
    <definedName name="solver_mrt" localSheetId="17" hidden="1">0.075</definedName>
    <definedName name="solver_mrt" localSheetId="18" hidden="1">0.075</definedName>
    <definedName name="solver_mrt" localSheetId="19" hidden="1">0.075</definedName>
    <definedName name="solver_mrt" localSheetId="8" hidden="1">0.075</definedName>
    <definedName name="solver_mrt" localSheetId="9" hidden="1">0.075</definedName>
    <definedName name="solver_mrt" localSheetId="12" hidden="1">0.075</definedName>
    <definedName name="solver_msl" localSheetId="0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6" hidden="1">2</definedName>
    <definedName name="solver_msl" localSheetId="7" hidden="1">2</definedName>
    <definedName name="solver_msl" localSheetId="10" hidden="1">2</definedName>
    <definedName name="solver_msl" localSheetId="11" hidden="1">2</definedName>
    <definedName name="solver_msl" localSheetId="13" hidden="1">2</definedName>
    <definedName name="solver_msl" localSheetId="14" hidden="1">2</definedName>
    <definedName name="solver_msl" localSheetId="15" hidden="1">2</definedName>
    <definedName name="solver_msl" localSheetId="16" hidden="1">2</definedName>
    <definedName name="solver_msl" localSheetId="17" hidden="1">2</definedName>
    <definedName name="solver_msl" localSheetId="18" hidden="1">2</definedName>
    <definedName name="solver_msl" localSheetId="19" hidden="1">2</definedName>
    <definedName name="solver_msl" localSheetId="8" hidden="1">2</definedName>
    <definedName name="solver_msl" localSheetId="9" hidden="1">2</definedName>
    <definedName name="solver_msl" localSheetId="12" hidden="1">2</definedName>
    <definedName name="solver_neg" localSheetId="0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6" hidden="1">1</definedName>
    <definedName name="solver_neg" localSheetId="7" hidden="1">1</definedName>
    <definedName name="solver_neg" localSheetId="10" hidden="1">1</definedName>
    <definedName name="solver_neg" localSheetId="11" hidden="1">1</definedName>
    <definedName name="solver_neg" localSheetId="13" hidden="1">1</definedName>
    <definedName name="solver_neg" localSheetId="14" hidden="1">1</definedName>
    <definedName name="solver_neg" localSheetId="15" hidden="1">1</definedName>
    <definedName name="solver_neg" localSheetId="16" hidden="1">1</definedName>
    <definedName name="solver_neg" localSheetId="17" hidden="1">1</definedName>
    <definedName name="solver_neg" localSheetId="18" hidden="1">1</definedName>
    <definedName name="solver_neg" localSheetId="19" hidden="1">1</definedName>
    <definedName name="solver_neg" localSheetId="8" hidden="1">1</definedName>
    <definedName name="solver_neg" localSheetId="9" hidden="1">1</definedName>
    <definedName name="solver_neg" localSheetId="12" hidden="1">1</definedName>
    <definedName name="solver_nod" localSheetId="0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6" hidden="1">2147483647</definedName>
    <definedName name="solver_nod" localSheetId="7" hidden="1">2147483647</definedName>
    <definedName name="solver_nod" localSheetId="10" hidden="1">2147483647</definedName>
    <definedName name="solver_nod" localSheetId="11" hidden="1">2147483647</definedName>
    <definedName name="solver_nod" localSheetId="13" hidden="1">2147483647</definedName>
    <definedName name="solver_nod" localSheetId="14" hidden="1">2147483647</definedName>
    <definedName name="solver_nod" localSheetId="15" hidden="1">2147483647</definedName>
    <definedName name="solver_nod" localSheetId="16" hidden="1">2147483647</definedName>
    <definedName name="solver_nod" localSheetId="17" hidden="1">2147483647</definedName>
    <definedName name="solver_nod" localSheetId="18" hidden="1">2147483647</definedName>
    <definedName name="solver_nod" localSheetId="19" hidden="1">2147483647</definedName>
    <definedName name="solver_nod" localSheetId="8" hidden="1">2147483647</definedName>
    <definedName name="solver_nod" localSheetId="9" hidden="1">2147483647</definedName>
    <definedName name="solver_nod" localSheetId="12" hidden="1">2147483647</definedName>
    <definedName name="solver_num" localSheetId="0" hidden="1">2</definedName>
    <definedName name="solver_num" localSheetId="2" hidden="1">3</definedName>
    <definedName name="solver_num" localSheetId="3" hidden="1">3</definedName>
    <definedName name="solver_num" localSheetId="4" hidden="1">5</definedName>
    <definedName name="solver_num" localSheetId="6" hidden="1">2</definedName>
    <definedName name="solver_num" localSheetId="7" hidden="1">2</definedName>
    <definedName name="solver_num" localSheetId="10" hidden="1">6</definedName>
    <definedName name="solver_num" localSheetId="11" hidden="1">8</definedName>
    <definedName name="solver_num" localSheetId="13" hidden="1">2</definedName>
    <definedName name="solver_num" localSheetId="14" hidden="1">3</definedName>
    <definedName name="solver_num" localSheetId="15" hidden="1">5</definedName>
    <definedName name="solver_num" localSheetId="16" hidden="1">5</definedName>
    <definedName name="solver_num" localSheetId="17" hidden="1">5</definedName>
    <definedName name="solver_num" localSheetId="18" hidden="1">5</definedName>
    <definedName name="solver_num" localSheetId="19" hidden="1">4</definedName>
    <definedName name="solver_num" localSheetId="8" hidden="1">5</definedName>
    <definedName name="solver_num" localSheetId="9" hidden="1">5</definedName>
    <definedName name="solver_num" localSheetId="12" hidden="1">4</definedName>
    <definedName name="solver_nwt" localSheetId="10" hidden="1">1</definedName>
    <definedName name="solver_nwt" localSheetId="11" hidden="1">1</definedName>
    <definedName name="solver_nwt" localSheetId="13" hidden="1">1</definedName>
    <definedName name="solver_nwt" localSheetId="14" hidden="1">1</definedName>
    <definedName name="solver_nwt" localSheetId="15" hidden="1">1</definedName>
    <definedName name="solver_nwt" localSheetId="16" hidden="1">1</definedName>
    <definedName name="solver_nwt" localSheetId="17" hidden="1">1</definedName>
    <definedName name="solver_nwt" localSheetId="18" hidden="1">1</definedName>
    <definedName name="solver_nwt" localSheetId="19" hidden="1">1</definedName>
    <definedName name="solver_nwt" localSheetId="8" hidden="1">1</definedName>
    <definedName name="solver_nwt" localSheetId="9" hidden="1">1</definedName>
    <definedName name="solver_nwt" localSheetId="12" hidden="1">1</definedName>
    <definedName name="solver_opt" localSheetId="0" hidden="1">'Q1) Looms'!$I$5</definedName>
    <definedName name="solver_opt" localSheetId="2" hidden="1">'Q1e)'!$I$6</definedName>
    <definedName name="solver_opt" localSheetId="3" hidden="1">'Q1f)'!$I$6</definedName>
    <definedName name="solver_opt" localSheetId="4" hidden="1">'Q1g)'!$I$6</definedName>
    <definedName name="solver_opt" localSheetId="6" hidden="1">'Q1j)'!$I$25</definedName>
    <definedName name="solver_opt" localSheetId="7" hidden="1">'Q1l)'!$I$25</definedName>
    <definedName name="solver_opt" localSheetId="10" hidden="1">'Q1q)'!$I$24</definedName>
    <definedName name="solver_opt" localSheetId="11" hidden="1">'Q1r)'!$I$24</definedName>
    <definedName name="solver_opt" localSheetId="13" hidden="1">'Q2a)'!$D$15</definedName>
    <definedName name="solver_opt" localSheetId="14" hidden="1">'Q2b)'!$D$17</definedName>
    <definedName name="solver_opt" localSheetId="15" hidden="1">'Q2c)'!$D$15</definedName>
    <definedName name="solver_opt" localSheetId="16" hidden="1">'Q2di)'!$D$17</definedName>
    <definedName name="solver_opt" localSheetId="17" hidden="1">'Q2dii)'!$D$17</definedName>
    <definedName name="solver_opt" localSheetId="18" hidden="1">'Q2diii)'!$D$17</definedName>
    <definedName name="solver_opt" localSheetId="19" hidden="1">'Q2e)'!$D$17</definedName>
    <definedName name="solver_opt" localSheetId="8" hidden="1">'Qlo)'!$I$24</definedName>
    <definedName name="solver_opt" localSheetId="9" hidden="1">'Qlp)'!$I$26</definedName>
    <definedName name="solver_opt" localSheetId="12" hidden="1">'Qls)'!$I$25</definedName>
    <definedName name="solver_pre" localSheetId="0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6" hidden="1">0.000001</definedName>
    <definedName name="solver_pre" localSheetId="7" hidden="1">0.000001</definedName>
    <definedName name="solver_pre" localSheetId="10" hidden="1">0.000001</definedName>
    <definedName name="solver_pre" localSheetId="11" hidden="1">0.000001</definedName>
    <definedName name="solver_pre" localSheetId="13" hidden="1">0.000001</definedName>
    <definedName name="solver_pre" localSheetId="14" hidden="1">0.000001</definedName>
    <definedName name="solver_pre" localSheetId="15" hidden="1">0.000001</definedName>
    <definedName name="solver_pre" localSheetId="16" hidden="1">0.000001</definedName>
    <definedName name="solver_pre" localSheetId="17" hidden="1">0.000001</definedName>
    <definedName name="solver_pre" localSheetId="18" hidden="1">0.000001</definedName>
    <definedName name="solver_pre" localSheetId="19" hidden="1">0.000001</definedName>
    <definedName name="solver_pre" localSheetId="8" hidden="1">0.000001</definedName>
    <definedName name="solver_pre" localSheetId="9" hidden="1">0.000001</definedName>
    <definedName name="solver_pre" localSheetId="12" hidden="1">0.000001</definedName>
    <definedName name="solver_rbv" localSheetId="0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6" hidden="1">1</definedName>
    <definedName name="solver_rbv" localSheetId="7" hidden="1">1</definedName>
    <definedName name="solver_rbv" localSheetId="10" hidden="1">1</definedName>
    <definedName name="solver_rbv" localSheetId="11" hidden="1">1</definedName>
    <definedName name="solver_rbv" localSheetId="13" hidden="1">1</definedName>
    <definedName name="solver_rbv" localSheetId="14" hidden="1">1</definedName>
    <definedName name="solver_rbv" localSheetId="15" hidden="1">1</definedName>
    <definedName name="solver_rbv" localSheetId="16" hidden="1">1</definedName>
    <definedName name="solver_rbv" localSheetId="17" hidden="1">1</definedName>
    <definedName name="solver_rbv" localSheetId="18" hidden="1">1</definedName>
    <definedName name="solver_rbv" localSheetId="19" hidden="1">1</definedName>
    <definedName name="solver_rbv" localSheetId="8" hidden="1">1</definedName>
    <definedName name="solver_rbv" localSheetId="9" hidden="1">1</definedName>
    <definedName name="solver_rbv" localSheetId="12" hidden="1">2</definedName>
    <definedName name="solver_rel1" localSheetId="0" hidden="1">3</definedName>
    <definedName name="solver_rel1" localSheetId="2" hidden="1">3</definedName>
    <definedName name="solver_rel1" localSheetId="3" hidden="1">3</definedName>
    <definedName name="solver_rel1" localSheetId="4" hidden="1">3</definedName>
    <definedName name="solver_rel1" localSheetId="6" hidden="1">3</definedName>
    <definedName name="solver_rel1" localSheetId="7" hidden="1">3</definedName>
    <definedName name="solver_rel1" localSheetId="10" hidden="1">3</definedName>
    <definedName name="solver_rel1" localSheetId="11" hidden="1">3</definedName>
    <definedName name="solver_rel1" localSheetId="13" hidden="1">3</definedName>
    <definedName name="solver_rel1" localSheetId="14" hidden="1">1</definedName>
    <definedName name="solver_rel1" localSheetId="15" hidden="1">1</definedName>
    <definedName name="solver_rel1" localSheetId="16" hidden="1">1</definedName>
    <definedName name="solver_rel1" localSheetId="17" hidden="1">1</definedName>
    <definedName name="solver_rel1" localSheetId="18" hidden="1">1</definedName>
    <definedName name="solver_rel1" localSheetId="19" hidden="1">3</definedName>
    <definedName name="solver_rel1" localSheetId="8" hidden="1">3</definedName>
    <definedName name="solver_rel1" localSheetId="9" hidden="1">3</definedName>
    <definedName name="solver_rel1" localSheetId="12" hidden="1">3</definedName>
    <definedName name="solver_rel2" localSheetId="0" hidden="1">1</definedName>
    <definedName name="solver_rel2" localSheetId="2" hidden="1">2</definedName>
    <definedName name="solver_rel2" localSheetId="3" hidden="1">2</definedName>
    <definedName name="solver_rel2" localSheetId="4" hidden="1">2</definedName>
    <definedName name="solver_rel2" localSheetId="6" hidden="1">1</definedName>
    <definedName name="solver_rel2" localSheetId="7" hidden="1">1</definedName>
    <definedName name="solver_rel2" localSheetId="10" hidden="1">5</definedName>
    <definedName name="solver_rel2" localSheetId="11" hidden="1">5</definedName>
    <definedName name="solver_rel2" localSheetId="13" hidden="1">2</definedName>
    <definedName name="solver_rel2" localSheetId="14" hidden="1">3</definedName>
    <definedName name="solver_rel2" localSheetId="15" hidden="1">3</definedName>
    <definedName name="solver_rel2" localSheetId="16" hidden="1">3</definedName>
    <definedName name="solver_rel2" localSheetId="17" hidden="1">3</definedName>
    <definedName name="solver_rel2" localSheetId="18" hidden="1">3</definedName>
    <definedName name="solver_rel2" localSheetId="19" hidden="1">1</definedName>
    <definedName name="solver_rel2" localSheetId="8" hidden="1">5</definedName>
    <definedName name="solver_rel2" localSheetId="9" hidden="1">5</definedName>
    <definedName name="solver_rel2" localSheetId="12" hidden="1">5</definedName>
    <definedName name="solver_rel3" localSheetId="2" hidden="1">1</definedName>
    <definedName name="solver_rel3" localSheetId="3" hidden="1">1</definedName>
    <definedName name="solver_rel3" localSheetId="4" hidden="1">2</definedName>
    <definedName name="solver_rel3" localSheetId="10" hidden="1">1</definedName>
    <definedName name="solver_rel3" localSheetId="11" hidden="1">1</definedName>
    <definedName name="solver_rel3" localSheetId="14" hidden="1">2</definedName>
    <definedName name="solver_rel3" localSheetId="15" hidden="1">5</definedName>
    <definedName name="solver_rel3" localSheetId="16" hidden="1">5</definedName>
    <definedName name="solver_rel3" localSheetId="17" hidden="1">5</definedName>
    <definedName name="solver_rel3" localSheetId="18" hidden="1">5</definedName>
    <definedName name="solver_rel3" localSheetId="19" hidden="1">3</definedName>
    <definedName name="solver_rel3" localSheetId="8" hidden="1">1</definedName>
    <definedName name="solver_rel3" localSheetId="9" hidden="1">1</definedName>
    <definedName name="solver_rel3" localSheetId="12" hidden="1">1</definedName>
    <definedName name="solver_rel4" localSheetId="4" hidden="1">2</definedName>
    <definedName name="solver_rel4" localSheetId="10" hidden="1">2</definedName>
    <definedName name="solver_rel4" localSheetId="11" hidden="1">2</definedName>
    <definedName name="solver_rel4" localSheetId="15" hidden="1">1</definedName>
    <definedName name="solver_rel4" localSheetId="16" hidden="1">1</definedName>
    <definedName name="solver_rel4" localSheetId="17" hidden="1">1</definedName>
    <definedName name="solver_rel4" localSheetId="18" hidden="1">1</definedName>
    <definedName name="solver_rel4" localSheetId="19" hidden="1">2</definedName>
    <definedName name="solver_rel4" localSheetId="8" hidden="1">1</definedName>
    <definedName name="solver_rel4" localSheetId="9" hidden="1">3</definedName>
    <definedName name="solver_rel4" localSheetId="12" hidden="1">1</definedName>
    <definedName name="solver_rel5" localSheetId="4" hidden="1">1</definedName>
    <definedName name="solver_rel5" localSheetId="10" hidden="1">3</definedName>
    <definedName name="solver_rel5" localSheetId="11" hidden="1">1</definedName>
    <definedName name="solver_rel5" localSheetId="15" hidden="1">2</definedName>
    <definedName name="solver_rel5" localSheetId="16" hidden="1">2</definedName>
    <definedName name="solver_rel5" localSheetId="17" hidden="1">2</definedName>
    <definedName name="solver_rel5" localSheetId="18" hidden="1">2</definedName>
    <definedName name="solver_rel5" localSheetId="8" hidden="1">1</definedName>
    <definedName name="solver_rel5" localSheetId="9" hidden="1">1</definedName>
    <definedName name="solver_rel6" localSheetId="10" hidden="1">1</definedName>
    <definedName name="solver_rel6" localSheetId="11" hidden="1">4</definedName>
    <definedName name="solver_rel6" localSheetId="16" hidden="1">2</definedName>
    <definedName name="solver_rel6" localSheetId="17" hidden="1">2</definedName>
    <definedName name="solver_rel6" localSheetId="18" hidden="1">2</definedName>
    <definedName name="solver_rel6" localSheetId="8" hidden="1">1</definedName>
    <definedName name="solver_rel6" localSheetId="9" hidden="1">1</definedName>
    <definedName name="solver_rel7" localSheetId="10" hidden="1">1</definedName>
    <definedName name="solver_rel7" localSheetId="11" hidden="1">3</definedName>
    <definedName name="solver_rel7" localSheetId="16" hidden="1">2</definedName>
    <definedName name="solver_rel7" localSheetId="17" hidden="1">2</definedName>
    <definedName name="solver_rel7" localSheetId="18" hidden="1">2</definedName>
    <definedName name="solver_rel7" localSheetId="8" hidden="1">1</definedName>
    <definedName name="solver_rel7" localSheetId="9" hidden="1">1</definedName>
    <definedName name="solver_rel8" localSheetId="11" hidden="1">1</definedName>
    <definedName name="solver_rhs1" localSheetId="0" hidden="1">0</definedName>
    <definedName name="solver_rhs1" localSheetId="2" hidden="1">0</definedName>
    <definedName name="solver_rhs1" localSheetId="3" hidden="1">0</definedName>
    <definedName name="solver_rhs1" localSheetId="4" hidden="1">0</definedName>
    <definedName name="solver_rhs1" localSheetId="6" hidden="1">0</definedName>
    <definedName name="solver_rhs1" localSheetId="7" hidden="1">0</definedName>
    <definedName name="solver_rhs1" localSheetId="10" hidden="1">0</definedName>
    <definedName name="solver_rhs1" localSheetId="11" hidden="1">0</definedName>
    <definedName name="solver_rhs1" localSheetId="13" hidden="1">0</definedName>
    <definedName name="solver_rhs1" localSheetId="14" hidden="1">'Q2b)'!$H$5:$H$14</definedName>
    <definedName name="solver_rhs1" localSheetId="15" hidden="1">'Q2c)'!$I$5:$I$12</definedName>
    <definedName name="solver_rhs1" localSheetId="16" hidden="1">'Q2di)'!$H$5:$H$14</definedName>
    <definedName name="solver_rhs1" localSheetId="17" hidden="1">'Q2dii)'!$H$5:$H$14</definedName>
    <definedName name="solver_rhs1" localSheetId="18" hidden="1">'Q2diii)'!$H$5:$H$14</definedName>
    <definedName name="solver_rhs1" localSheetId="19" hidden="1">0</definedName>
    <definedName name="solver_rhs1" localSheetId="8" hidden="1">0</definedName>
    <definedName name="solver_rhs1" localSheetId="9" hidden="1">0</definedName>
    <definedName name="solver_rhs1" localSheetId="12" hidden="1">0</definedName>
    <definedName name="solver_rhs2" localSheetId="0" hidden="1">'Q1) Looms'!$J$9:$J$16</definedName>
    <definedName name="solver_rhs2" localSheetId="2" hidden="1">0</definedName>
    <definedName name="solver_rhs2" localSheetId="3" hidden="1">0</definedName>
    <definedName name="solver_rhs2" localSheetId="4" hidden="1">'Q1g)'!$F$5</definedName>
    <definedName name="solver_rhs2" localSheetId="6" hidden="1">'Q1j)'!$J$29:$J$36</definedName>
    <definedName name="solver_rhs2" localSheetId="7" hidden="1">'Q1l)'!$J$29:$J$36</definedName>
    <definedName name="solver_rhs2" localSheetId="10" hidden="1">binary</definedName>
    <definedName name="solver_rhs2" localSheetId="11" hidden="1">binary</definedName>
    <definedName name="solver_rhs2" localSheetId="13" hidden="1">'Q2a)'!$L$5:$L$10</definedName>
    <definedName name="solver_rhs2" localSheetId="14" hidden="1">0</definedName>
    <definedName name="solver_rhs2" localSheetId="15" hidden="1">0</definedName>
    <definedName name="solver_rhs2" localSheetId="16" hidden="1">0</definedName>
    <definedName name="solver_rhs2" localSheetId="17" hidden="1">0</definedName>
    <definedName name="solver_rhs2" localSheetId="18" hidden="1">0</definedName>
    <definedName name="solver_rhs2" localSheetId="19" hidden="1">'Q2e)'!$C$16</definedName>
    <definedName name="solver_rhs2" localSheetId="8" hidden="1">binary</definedName>
    <definedName name="solver_rhs2" localSheetId="9" hidden="1">binary</definedName>
    <definedName name="solver_rhs2" localSheetId="12" hidden="1">binary</definedName>
    <definedName name="solver_rhs3" localSheetId="2" hidden="1">'Q1e)'!$J$10:$J$17</definedName>
    <definedName name="solver_rhs3" localSheetId="3" hidden="1">'Q1f)'!$J$10:$J$17</definedName>
    <definedName name="solver_rhs3" localSheetId="4" hidden="1">'Q1g)'!$G$5</definedName>
    <definedName name="solver_rhs3" localSheetId="10" hidden="1">0</definedName>
    <definedName name="solver_rhs3" localSheetId="11" hidden="1">0</definedName>
    <definedName name="solver_rhs3" localSheetId="14" hidden="1">'Q2b)'!$M$5:$M$10</definedName>
    <definedName name="solver_rhs3" localSheetId="15" hidden="1">binary</definedName>
    <definedName name="solver_rhs3" localSheetId="16" hidden="1">binary</definedName>
    <definedName name="solver_rhs3" localSheetId="17" hidden="1">binary</definedName>
    <definedName name="solver_rhs3" localSheetId="18" hidden="1">binary</definedName>
    <definedName name="solver_rhs3" localSheetId="19" hidden="1">'Q2e)'!$C$15</definedName>
    <definedName name="solver_rhs3" localSheetId="8" hidden="1">0</definedName>
    <definedName name="solver_rhs3" localSheetId="9" hidden="1">0</definedName>
    <definedName name="solver_rhs3" localSheetId="12" hidden="1">0</definedName>
    <definedName name="solver_rhs4" localSheetId="4" hidden="1">'Q1g)'!$H$5</definedName>
    <definedName name="solver_rhs4" localSheetId="10" hidden="1">'Q1q)'!$C$42</definedName>
    <definedName name="solver_rhs4" localSheetId="11" hidden="1">'Q1r)'!$C$42</definedName>
    <definedName name="solver_rhs4" localSheetId="15" hidden="1">0</definedName>
    <definedName name="solver_rhs4" localSheetId="16" hidden="1">0</definedName>
    <definedName name="solver_rhs4" localSheetId="17" hidden="1">0</definedName>
    <definedName name="solver_rhs4" localSheetId="18" hidden="1">0</definedName>
    <definedName name="solver_rhs4" localSheetId="19" hidden="1">'Q2e)'!$L$5:$L$10</definedName>
    <definedName name="solver_rhs4" localSheetId="8" hidden="1">1</definedName>
    <definedName name="solver_rhs4" localSheetId="9" hidden="1">'Qlp)'!$D$42</definedName>
    <definedName name="solver_rhs4" localSheetId="12" hidden="1">'Qls)'!$J$30:$J$37</definedName>
    <definedName name="solver_rhs5" localSheetId="4" hidden="1">'Q1g)'!$J$10:$J$17</definedName>
    <definedName name="solver_rhs5" localSheetId="10" hidden="1">0</definedName>
    <definedName name="solver_rhs5" localSheetId="11" hidden="1">3</definedName>
    <definedName name="solver_rhs5" localSheetId="15" hidden="1">'Q2c)'!$P$5:$P$10</definedName>
    <definedName name="solver_rhs5" localSheetId="16" hidden="1">'Q2di)'!$P$5:$P$10</definedName>
    <definedName name="solver_rhs5" localSheetId="17" hidden="1">'Q2dii)'!$P$5:$P$10</definedName>
    <definedName name="solver_rhs5" localSheetId="18" hidden="1">'Q2diii)'!$P$5:$P$10</definedName>
    <definedName name="solver_rhs5" localSheetId="8" hidden="1">'Qlo)'!$J$28:$J$35</definedName>
    <definedName name="solver_rhs5" localSheetId="9" hidden="1">'Qlp)'!$J$30:$J$37</definedName>
    <definedName name="solver_rhs6" localSheetId="10" hidden="1">'Q1q)'!$J$28:$J$35</definedName>
    <definedName name="solver_rhs6" localSheetId="11" hidden="1">integer</definedName>
    <definedName name="solver_rhs6" localSheetId="16" hidden="1">'Q2di)'!$P$5:$P$10</definedName>
    <definedName name="solver_rhs6" localSheetId="17" hidden="1">'Q2dii)'!$P$5:$P$10</definedName>
    <definedName name="solver_rhs6" localSheetId="18" hidden="1">'Q2diii)'!$P$5:$P$10</definedName>
    <definedName name="solver_rhs6" localSheetId="8" hidden="1">'Qlo)'!$J$28:$J$35</definedName>
    <definedName name="solver_rhs6" localSheetId="9" hidden="1">'Qlp)'!$J$30:$J$37</definedName>
    <definedName name="solver_rhs7" localSheetId="10" hidden="1">'Q1q)'!$J$28:$J$35</definedName>
    <definedName name="solver_rhs7" localSheetId="11" hidden="1">0</definedName>
    <definedName name="solver_rhs7" localSheetId="16" hidden="1">'Q2di)'!$P$5:$P$10</definedName>
    <definedName name="solver_rhs7" localSheetId="17" hidden="1">'Q2dii)'!$P$5:$P$10</definedName>
    <definedName name="solver_rhs7" localSheetId="18" hidden="1">'Q2diii)'!$P$5:$P$10</definedName>
    <definedName name="solver_rhs7" localSheetId="8" hidden="1">'Qlo)'!$J$28:$J$35</definedName>
    <definedName name="solver_rhs7" localSheetId="9" hidden="1">'Qlp)'!$J$30:$J$37</definedName>
    <definedName name="solver_rhs8" localSheetId="11" hidden="1">'Q1r)'!$J$28:$J$35</definedName>
    <definedName name="solver_rlx" localSheetId="0" hidden="1">2</definedName>
    <definedName name="solver_rlx" localSheetId="2" hidden="1">2</definedName>
    <definedName name="solver_rlx" localSheetId="3" hidden="1">1</definedName>
    <definedName name="solver_rlx" localSheetId="4" hidden="1">1</definedName>
    <definedName name="solver_rlx" localSheetId="6" hidden="1">1</definedName>
    <definedName name="solver_rlx" localSheetId="7" hidden="1">1</definedName>
    <definedName name="solver_rlx" localSheetId="10" hidden="1">2</definedName>
    <definedName name="solver_rlx" localSheetId="11" hidden="1">2</definedName>
    <definedName name="solver_rlx" localSheetId="13" hidden="1">2</definedName>
    <definedName name="solver_rlx" localSheetId="14" hidden="1">2</definedName>
    <definedName name="solver_rlx" localSheetId="15" hidden="1">2</definedName>
    <definedName name="solver_rlx" localSheetId="16" hidden="1">2</definedName>
    <definedName name="solver_rlx" localSheetId="17" hidden="1">2</definedName>
    <definedName name="solver_rlx" localSheetId="18" hidden="1">2</definedName>
    <definedName name="solver_rlx" localSheetId="19" hidden="1">2</definedName>
    <definedName name="solver_rlx" localSheetId="8" hidden="1">2</definedName>
    <definedName name="solver_rlx" localSheetId="9" hidden="1">2</definedName>
    <definedName name="solver_rlx" localSheetId="12" hidden="1">2</definedName>
    <definedName name="solver_rsd" localSheetId="0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6" hidden="1">0</definedName>
    <definedName name="solver_rsd" localSheetId="7" hidden="1">0</definedName>
    <definedName name="solver_rsd" localSheetId="10" hidden="1">0</definedName>
    <definedName name="solver_rsd" localSheetId="11" hidden="1">0</definedName>
    <definedName name="solver_rsd" localSheetId="13" hidden="1">0</definedName>
    <definedName name="solver_rsd" localSheetId="14" hidden="1">0</definedName>
    <definedName name="solver_rsd" localSheetId="15" hidden="1">0</definedName>
    <definedName name="solver_rsd" localSheetId="16" hidden="1">0</definedName>
    <definedName name="solver_rsd" localSheetId="17" hidden="1">0</definedName>
    <definedName name="solver_rsd" localSheetId="18" hidden="1">0</definedName>
    <definedName name="solver_rsd" localSheetId="19" hidden="1">0</definedName>
    <definedName name="solver_rsd" localSheetId="8" hidden="1">0</definedName>
    <definedName name="solver_rsd" localSheetId="9" hidden="1">0</definedName>
    <definedName name="solver_rsd" localSheetId="12" hidden="1">0</definedName>
    <definedName name="solver_scl" localSheetId="0" hidden="1">1</definedName>
    <definedName name="solver_scl" localSheetId="2" hidden="1">1</definedName>
    <definedName name="solver_scl" localSheetId="3" hidden="1">2</definedName>
    <definedName name="solver_scl" localSheetId="4" hidden="1">2</definedName>
    <definedName name="solver_scl" localSheetId="6" hidden="1">2</definedName>
    <definedName name="solver_scl" localSheetId="7" hidden="1">2</definedName>
    <definedName name="solver_scl" localSheetId="10" hidden="1">1</definedName>
    <definedName name="solver_scl" localSheetId="11" hidden="1">1</definedName>
    <definedName name="solver_scl" localSheetId="13" hidden="1">1</definedName>
    <definedName name="solver_scl" localSheetId="14" hidden="1">1</definedName>
    <definedName name="solver_scl" localSheetId="15" hidden="1">1</definedName>
    <definedName name="solver_scl" localSheetId="16" hidden="1">1</definedName>
    <definedName name="solver_scl" localSheetId="17" hidden="1">1</definedName>
    <definedName name="solver_scl" localSheetId="18" hidden="1">1</definedName>
    <definedName name="solver_scl" localSheetId="19" hidden="1">1</definedName>
    <definedName name="solver_scl" localSheetId="8" hidden="1">1</definedName>
    <definedName name="solver_scl" localSheetId="9" hidden="1">1</definedName>
    <definedName name="solver_scl" localSheetId="12" hidden="1">2</definedName>
    <definedName name="solver_sho" localSheetId="0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6" hidden="1">2</definedName>
    <definedName name="solver_sho" localSheetId="7" hidden="1">2</definedName>
    <definedName name="solver_sho" localSheetId="10" hidden="1">2</definedName>
    <definedName name="solver_sho" localSheetId="11" hidden="1">2</definedName>
    <definedName name="solver_sho" localSheetId="13" hidden="1">2</definedName>
    <definedName name="solver_sho" localSheetId="14" hidden="1">2</definedName>
    <definedName name="solver_sho" localSheetId="15" hidden="1">2</definedName>
    <definedName name="solver_sho" localSheetId="16" hidden="1">2</definedName>
    <definedName name="solver_sho" localSheetId="17" hidden="1">2</definedName>
    <definedName name="solver_sho" localSheetId="18" hidden="1">2</definedName>
    <definedName name="solver_sho" localSheetId="19" hidden="1">2</definedName>
    <definedName name="solver_sho" localSheetId="8" hidden="1">2</definedName>
    <definedName name="solver_sho" localSheetId="9" hidden="1">2</definedName>
    <definedName name="solver_sho" localSheetId="12" hidden="1">2</definedName>
    <definedName name="solver_ssz" localSheetId="0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6" hidden="1">100</definedName>
    <definedName name="solver_ssz" localSheetId="7" hidden="1">100</definedName>
    <definedName name="solver_ssz" localSheetId="10" hidden="1">100</definedName>
    <definedName name="solver_ssz" localSheetId="11" hidden="1">100</definedName>
    <definedName name="solver_ssz" localSheetId="13" hidden="1">100</definedName>
    <definedName name="solver_ssz" localSheetId="14" hidden="1">100</definedName>
    <definedName name="solver_ssz" localSheetId="15" hidden="1">100</definedName>
    <definedName name="solver_ssz" localSheetId="16" hidden="1">100</definedName>
    <definedName name="solver_ssz" localSheetId="17" hidden="1">100</definedName>
    <definedName name="solver_ssz" localSheetId="18" hidden="1">100</definedName>
    <definedName name="solver_ssz" localSheetId="19" hidden="1">100</definedName>
    <definedName name="solver_ssz" localSheetId="8" hidden="1">100</definedName>
    <definedName name="solver_ssz" localSheetId="9" hidden="1">100</definedName>
    <definedName name="solver_ssz" localSheetId="12" hidden="1">100</definedName>
    <definedName name="solver_tim" localSheetId="0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6" hidden="1">2147483647</definedName>
    <definedName name="solver_tim" localSheetId="7" hidden="1">2147483647</definedName>
    <definedName name="solver_tim" localSheetId="10" hidden="1">2147483647</definedName>
    <definedName name="solver_tim" localSheetId="11" hidden="1">2147483647</definedName>
    <definedName name="solver_tim" localSheetId="13" hidden="1">2147483647</definedName>
    <definedName name="solver_tim" localSheetId="14" hidden="1">2147483647</definedName>
    <definedName name="solver_tim" localSheetId="15" hidden="1">2147483647</definedName>
    <definedName name="solver_tim" localSheetId="16" hidden="1">2147483647</definedName>
    <definedName name="solver_tim" localSheetId="17" hidden="1">2147483647</definedName>
    <definedName name="solver_tim" localSheetId="18" hidden="1">2147483647</definedName>
    <definedName name="solver_tim" localSheetId="19" hidden="1">2147483647</definedName>
    <definedName name="solver_tim" localSheetId="8" hidden="1">2147483647</definedName>
    <definedName name="solver_tim" localSheetId="9" hidden="1">2147483647</definedName>
    <definedName name="solver_tim" localSheetId="12" hidden="1">2147483647</definedName>
    <definedName name="solver_tol" localSheetId="0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6" hidden="1">0.01</definedName>
    <definedName name="solver_tol" localSheetId="7" hidden="1">0.01</definedName>
    <definedName name="solver_tol" localSheetId="10" hidden="1">0.01</definedName>
    <definedName name="solver_tol" localSheetId="11" hidden="1">0.01</definedName>
    <definedName name="solver_tol" localSheetId="13" hidden="1">0.01</definedName>
    <definedName name="solver_tol" localSheetId="14" hidden="1">0.01</definedName>
    <definedName name="solver_tol" localSheetId="15" hidden="1">0.01</definedName>
    <definedName name="solver_tol" localSheetId="16" hidden="1">0.01</definedName>
    <definedName name="solver_tol" localSheetId="17" hidden="1">0.01</definedName>
    <definedName name="solver_tol" localSheetId="18" hidden="1">0.01</definedName>
    <definedName name="solver_tol" localSheetId="19" hidden="1">0.01</definedName>
    <definedName name="solver_tol" localSheetId="8" hidden="1">0.01</definedName>
    <definedName name="solver_tol" localSheetId="9" hidden="1">0.01</definedName>
    <definedName name="solver_tol" localSheetId="12" hidden="1">0.01</definedName>
    <definedName name="solver_typ" localSheetId="0" hidden="1">1</definedName>
    <definedName name="solver_typ" localSheetId="2" hidden="1">1</definedName>
    <definedName name="solver_typ" localSheetId="3" hidden="1">1</definedName>
    <definedName name="solver_typ" localSheetId="4" hidden="1">1</definedName>
    <definedName name="solver_typ" localSheetId="6" hidden="1">1</definedName>
    <definedName name="solver_typ" localSheetId="7" hidden="1">1</definedName>
    <definedName name="solver_typ" localSheetId="10" hidden="1">1</definedName>
    <definedName name="solver_typ" localSheetId="11" hidden="1">1</definedName>
    <definedName name="solver_typ" localSheetId="13" hidden="1">2</definedName>
    <definedName name="solver_typ" localSheetId="14" hidden="1">2</definedName>
    <definedName name="solver_typ" localSheetId="15" hidden="1">2</definedName>
    <definedName name="solver_typ" localSheetId="16" hidden="1">2</definedName>
    <definedName name="solver_typ" localSheetId="17" hidden="1">2</definedName>
    <definedName name="solver_typ" localSheetId="18" hidden="1">2</definedName>
    <definedName name="solver_typ" localSheetId="19" hidden="1">2</definedName>
    <definedName name="solver_typ" localSheetId="8" hidden="1">1</definedName>
    <definedName name="solver_typ" localSheetId="9" hidden="1">1</definedName>
    <definedName name="solver_typ" localSheetId="12" hidden="1">1</definedName>
    <definedName name="solver_val" localSheetId="0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6" hidden="1">0</definedName>
    <definedName name="solver_val" localSheetId="7" hidden="1">0</definedName>
    <definedName name="solver_val" localSheetId="10" hidden="1">0</definedName>
    <definedName name="solver_val" localSheetId="11" hidden="1">0</definedName>
    <definedName name="solver_val" localSheetId="13" hidden="1">0</definedName>
    <definedName name="solver_val" localSheetId="14" hidden="1">0</definedName>
    <definedName name="solver_val" localSheetId="15" hidden="1">0</definedName>
    <definedName name="solver_val" localSheetId="16" hidden="1">0</definedName>
    <definedName name="solver_val" localSheetId="17" hidden="1">0</definedName>
    <definedName name="solver_val" localSheetId="18" hidden="1">0</definedName>
    <definedName name="solver_val" localSheetId="19" hidden="1">0</definedName>
    <definedName name="solver_val" localSheetId="8" hidden="1">0</definedName>
    <definedName name="solver_val" localSheetId="9" hidden="1">0</definedName>
    <definedName name="solver_val" localSheetId="12" hidden="1">0</definedName>
    <definedName name="solver_ver" localSheetId="0" hidden="1">2</definedName>
    <definedName name="solver_ver" localSheetId="2" hidden="1">2</definedName>
    <definedName name="solver_ver" localSheetId="3" hidden="1">2</definedName>
    <definedName name="solver_ver" localSheetId="4" hidden="1">2</definedName>
    <definedName name="solver_ver" localSheetId="6" hidden="1">2</definedName>
    <definedName name="solver_ver" localSheetId="7" hidden="1">2</definedName>
    <definedName name="solver_ver" localSheetId="10" hidden="1">2</definedName>
    <definedName name="solver_ver" localSheetId="11" hidden="1">2</definedName>
    <definedName name="solver_ver" localSheetId="13" hidden="1">2</definedName>
    <definedName name="solver_ver" localSheetId="14" hidden="1">2</definedName>
    <definedName name="solver_ver" localSheetId="15" hidden="1">2</definedName>
    <definedName name="solver_ver" localSheetId="16" hidden="1">2</definedName>
    <definedName name="solver_ver" localSheetId="17" hidden="1">2</definedName>
    <definedName name="solver_ver" localSheetId="18" hidden="1">2</definedName>
    <definedName name="solver_ver" localSheetId="19" hidden="1">2</definedName>
    <definedName name="solver_ver" localSheetId="8" hidden="1">3</definedName>
    <definedName name="solver_ver" localSheetId="9" hidden="1">2</definedName>
    <definedName name="solver_ver" localSheetId="12" hidden="1">2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" i="43" l="1"/>
  <c r="C40" i="44"/>
  <c r="C42" i="44"/>
  <c r="I25" i="32" l="1"/>
  <c r="I7" i="43"/>
  <c r="D42" i="42" l="1"/>
  <c r="C40" i="29"/>
  <c r="H39" i="44"/>
  <c r="G39" i="44"/>
  <c r="F39" i="44"/>
  <c r="E39" i="44"/>
  <c r="D39" i="44"/>
  <c r="C39" i="44"/>
  <c r="I35" i="44"/>
  <c r="I34" i="44"/>
  <c r="I33" i="44"/>
  <c r="I32" i="44"/>
  <c r="I31" i="44"/>
  <c r="I30" i="44"/>
  <c r="I29" i="44"/>
  <c r="I28" i="44"/>
  <c r="I24" i="44"/>
  <c r="I18" i="44"/>
  <c r="I17" i="44"/>
  <c r="I16" i="44"/>
  <c r="I15" i="44"/>
  <c r="I14" i="44"/>
  <c r="I13" i="44"/>
  <c r="I12" i="44"/>
  <c r="I11" i="44"/>
  <c r="I7" i="44"/>
  <c r="C42" i="43"/>
  <c r="I10" i="7" l="1"/>
  <c r="I10" i="6"/>
  <c r="I11" i="6"/>
  <c r="I6" i="6"/>
  <c r="I12" i="6"/>
  <c r="I13" i="6"/>
  <c r="I14" i="6"/>
  <c r="I15" i="6"/>
  <c r="I16" i="6"/>
  <c r="I17" i="6"/>
  <c r="I28" i="43"/>
  <c r="H39" i="43"/>
  <c r="G39" i="43"/>
  <c r="F39" i="43"/>
  <c r="E39" i="43"/>
  <c r="D39" i="43"/>
  <c r="C39" i="43"/>
  <c r="I35" i="43"/>
  <c r="I34" i="43"/>
  <c r="I33" i="43"/>
  <c r="I32" i="43"/>
  <c r="I31" i="43"/>
  <c r="I30" i="43"/>
  <c r="I29" i="43"/>
  <c r="I24" i="43"/>
  <c r="I18" i="43"/>
  <c r="I17" i="43"/>
  <c r="I16" i="43"/>
  <c r="I15" i="43"/>
  <c r="I14" i="43"/>
  <c r="I13" i="43"/>
  <c r="I12" i="43"/>
  <c r="I11" i="43"/>
  <c r="C14" i="41"/>
  <c r="D17" i="41"/>
  <c r="K5" i="37"/>
  <c r="K5" i="36"/>
  <c r="D15" i="36"/>
  <c r="D17" i="34"/>
  <c r="K6" i="36"/>
  <c r="K12" i="36"/>
  <c r="K5" i="33"/>
  <c r="D15" i="33"/>
  <c r="I17" i="42"/>
  <c r="I16" i="42"/>
  <c r="I15" i="42"/>
  <c r="I14" i="42"/>
  <c r="I13" i="42"/>
  <c r="I12" i="42"/>
  <c r="I11" i="42"/>
  <c r="I10" i="42"/>
  <c r="I6" i="42"/>
  <c r="H41" i="42"/>
  <c r="G41" i="42"/>
  <c r="F41" i="42"/>
  <c r="E41" i="42"/>
  <c r="D41" i="42"/>
  <c r="C41" i="42"/>
  <c r="I37" i="42"/>
  <c r="I36" i="42"/>
  <c r="I35" i="42"/>
  <c r="I34" i="42"/>
  <c r="I33" i="42"/>
  <c r="I32" i="42"/>
  <c r="I31" i="42"/>
  <c r="I30" i="42"/>
  <c r="I26" i="42"/>
  <c r="I24" i="29" l="1"/>
  <c r="I18" i="32" l="1"/>
  <c r="I17" i="32"/>
  <c r="I16" i="32"/>
  <c r="I15" i="32"/>
  <c r="I14" i="32"/>
  <c r="I13" i="32"/>
  <c r="I12" i="32"/>
  <c r="I11" i="32"/>
  <c r="I7" i="32"/>
  <c r="K6" i="33"/>
  <c r="I30" i="32"/>
  <c r="C41" i="32"/>
  <c r="I18" i="29"/>
  <c r="I17" i="29"/>
  <c r="I16" i="29"/>
  <c r="I15" i="29"/>
  <c r="I14" i="29"/>
  <c r="I13" i="29"/>
  <c r="I12" i="29"/>
  <c r="I11" i="29"/>
  <c r="I7" i="29"/>
  <c r="F12" i="41" l="1"/>
  <c r="D12" i="41"/>
  <c r="F11" i="41"/>
  <c r="D11" i="41"/>
  <c r="K10" i="41"/>
  <c r="F10" i="41"/>
  <c r="D10" i="41"/>
  <c r="K9" i="41"/>
  <c r="F9" i="41"/>
  <c r="D9" i="41"/>
  <c r="K8" i="41"/>
  <c r="F8" i="41"/>
  <c r="D8" i="41"/>
  <c r="K7" i="41"/>
  <c r="F7" i="41"/>
  <c r="D7" i="41"/>
  <c r="K6" i="41"/>
  <c r="F6" i="41"/>
  <c r="D6" i="41"/>
  <c r="K5" i="41"/>
  <c r="F5" i="41"/>
  <c r="D5" i="41"/>
  <c r="D17" i="39"/>
  <c r="K14" i="39"/>
  <c r="F14" i="39"/>
  <c r="D14" i="39"/>
  <c r="K13" i="39"/>
  <c r="F13" i="39"/>
  <c r="D13" i="39"/>
  <c r="K12" i="39"/>
  <c r="F12" i="39"/>
  <c r="D12" i="39"/>
  <c r="K11" i="39"/>
  <c r="F11" i="39"/>
  <c r="D11" i="39"/>
  <c r="O10" i="39"/>
  <c r="K10" i="39"/>
  <c r="F10" i="39"/>
  <c r="D10" i="39"/>
  <c r="O9" i="39"/>
  <c r="K9" i="39"/>
  <c r="F9" i="39"/>
  <c r="D9" i="39"/>
  <c r="O8" i="39"/>
  <c r="K8" i="39"/>
  <c r="F8" i="39"/>
  <c r="D8" i="39"/>
  <c r="O7" i="39"/>
  <c r="K7" i="39"/>
  <c r="F7" i="39"/>
  <c r="D7" i="39"/>
  <c r="O6" i="39"/>
  <c r="K6" i="39"/>
  <c r="F6" i="39"/>
  <c r="D6" i="39"/>
  <c r="O5" i="39"/>
  <c r="K5" i="39"/>
  <c r="F5" i="39"/>
  <c r="D5" i="39"/>
  <c r="D17" i="38"/>
  <c r="K14" i="38"/>
  <c r="F14" i="38"/>
  <c r="D14" i="38"/>
  <c r="K13" i="38"/>
  <c r="F13" i="38"/>
  <c r="D13" i="38"/>
  <c r="K12" i="38"/>
  <c r="F12" i="38"/>
  <c r="D12" i="38"/>
  <c r="K11" i="38"/>
  <c r="F11" i="38"/>
  <c r="D11" i="38"/>
  <c r="O10" i="38"/>
  <c r="K10" i="38"/>
  <c r="F10" i="38"/>
  <c r="D10" i="38"/>
  <c r="O9" i="38"/>
  <c r="K9" i="38"/>
  <c r="F9" i="38"/>
  <c r="D9" i="38"/>
  <c r="O8" i="38"/>
  <c r="K8" i="38"/>
  <c r="F8" i="38"/>
  <c r="D8" i="38"/>
  <c r="O7" i="38"/>
  <c r="K7" i="38"/>
  <c r="F7" i="38"/>
  <c r="D7" i="38"/>
  <c r="O6" i="38"/>
  <c r="K6" i="38"/>
  <c r="F6" i="38"/>
  <c r="D6" i="38"/>
  <c r="O5" i="38"/>
  <c r="K5" i="38"/>
  <c r="F5" i="38"/>
  <c r="D5" i="38"/>
  <c r="K10" i="37"/>
  <c r="K11" i="37"/>
  <c r="K12" i="37"/>
  <c r="K13" i="37"/>
  <c r="K14" i="37"/>
  <c r="F12" i="37"/>
  <c r="F10" i="37"/>
  <c r="D12" i="37"/>
  <c r="D10" i="37"/>
  <c r="D17" i="37"/>
  <c r="F14" i="37"/>
  <c r="D14" i="37"/>
  <c r="F13" i="37"/>
  <c r="D13" i="37"/>
  <c r="O10" i="37"/>
  <c r="F11" i="37"/>
  <c r="D11" i="37"/>
  <c r="O9" i="37"/>
  <c r="K9" i="37"/>
  <c r="F9" i="37"/>
  <c r="D9" i="37"/>
  <c r="O8" i="37"/>
  <c r="K8" i="37"/>
  <c r="F8" i="37"/>
  <c r="D8" i="37"/>
  <c r="O7" i="37"/>
  <c r="K7" i="37"/>
  <c r="F7" i="37"/>
  <c r="D7" i="37"/>
  <c r="O6" i="37"/>
  <c r="K6" i="37"/>
  <c r="F6" i="37"/>
  <c r="D6" i="37"/>
  <c r="O5" i="37"/>
  <c r="F5" i="37"/>
  <c r="D5" i="37"/>
  <c r="K7" i="36"/>
  <c r="K8" i="36"/>
  <c r="K9" i="36"/>
  <c r="K10" i="36"/>
  <c r="K11" i="36"/>
  <c r="F12" i="36"/>
  <c r="D12" i="36"/>
  <c r="F11" i="36"/>
  <c r="D11" i="36"/>
  <c r="O10" i="36"/>
  <c r="F10" i="36"/>
  <c r="D10" i="36"/>
  <c r="O9" i="36"/>
  <c r="F9" i="36"/>
  <c r="D9" i="36"/>
  <c r="O8" i="36"/>
  <c r="F8" i="36"/>
  <c r="D8" i="36"/>
  <c r="O7" i="36"/>
  <c r="F7" i="36"/>
  <c r="D7" i="36"/>
  <c r="O6" i="36"/>
  <c r="F6" i="36"/>
  <c r="D6" i="36"/>
  <c r="O5" i="36"/>
  <c r="F5" i="36"/>
  <c r="D5" i="36"/>
  <c r="F12" i="34"/>
  <c r="F10" i="34"/>
  <c r="D12" i="34"/>
  <c r="D10" i="34"/>
  <c r="F14" i="34"/>
  <c r="D14" i="34"/>
  <c r="F13" i="34"/>
  <c r="D13" i="34"/>
  <c r="L10" i="34"/>
  <c r="F11" i="34"/>
  <c r="D11" i="34"/>
  <c r="L9" i="34"/>
  <c r="F9" i="34"/>
  <c r="D9" i="34"/>
  <c r="L8" i="34"/>
  <c r="F8" i="34"/>
  <c r="D8" i="34"/>
  <c r="L7" i="34"/>
  <c r="F7" i="34"/>
  <c r="D7" i="34"/>
  <c r="L6" i="34"/>
  <c r="F6" i="34"/>
  <c r="D6" i="34"/>
  <c r="L5" i="34"/>
  <c r="F5" i="34"/>
  <c r="D5" i="34"/>
  <c r="K7" i="33"/>
  <c r="K8" i="33"/>
  <c r="K9" i="33"/>
  <c r="K10" i="33"/>
  <c r="F6" i="33"/>
  <c r="F7" i="33"/>
  <c r="F8" i="33"/>
  <c r="F9" i="33"/>
  <c r="F10" i="33"/>
  <c r="F11" i="33"/>
  <c r="F12" i="33"/>
  <c r="F5" i="33"/>
  <c r="D6" i="33"/>
  <c r="D7" i="33"/>
  <c r="D8" i="33"/>
  <c r="D9" i="33"/>
  <c r="D10" i="33"/>
  <c r="D11" i="33"/>
  <c r="D12" i="33"/>
  <c r="D5" i="33"/>
  <c r="I36" i="32"/>
  <c r="H41" i="32"/>
  <c r="G41" i="32"/>
  <c r="F41" i="32"/>
  <c r="E41" i="32"/>
  <c r="D41" i="32"/>
  <c r="I37" i="32"/>
  <c r="I35" i="32"/>
  <c r="I34" i="32"/>
  <c r="I33" i="32"/>
  <c r="I32" i="32"/>
  <c r="I31" i="32"/>
  <c r="D39" i="29" l="1"/>
  <c r="C39" i="29"/>
  <c r="E39" i="29"/>
  <c r="F39" i="29"/>
  <c r="G39" i="29"/>
  <c r="H39" i="29"/>
  <c r="I35" i="29"/>
  <c r="I34" i="29"/>
  <c r="I33" i="29"/>
  <c r="I32" i="29"/>
  <c r="I31" i="29"/>
  <c r="I30" i="29"/>
  <c r="I29" i="29"/>
  <c r="I28" i="29"/>
  <c r="C18" i="23"/>
  <c r="C4" i="23"/>
  <c r="C13" i="23" s="1"/>
  <c r="I34" i="20"/>
  <c r="I29" i="20"/>
  <c r="I31" i="20"/>
  <c r="H25" i="20"/>
  <c r="I30" i="20"/>
  <c r="I32" i="20"/>
  <c r="I33" i="20"/>
  <c r="I35" i="20"/>
  <c r="I36" i="20"/>
  <c r="C25" i="20"/>
  <c r="G25" i="20"/>
  <c r="F25" i="20"/>
  <c r="E25" i="20"/>
  <c r="D25" i="20"/>
  <c r="I12" i="20"/>
  <c r="I11" i="20"/>
  <c r="I18" i="20"/>
  <c r="I17" i="20"/>
  <c r="I16" i="20"/>
  <c r="I15" i="20"/>
  <c r="I14" i="20"/>
  <c r="I13" i="20"/>
  <c r="I7" i="20"/>
  <c r="I11" i="16"/>
  <c r="J36" i="16"/>
  <c r="I29" i="16"/>
  <c r="I25" i="16"/>
  <c r="I30" i="16"/>
  <c r="I31" i="16"/>
  <c r="I32" i="16"/>
  <c r="I33" i="16"/>
  <c r="I34" i="16"/>
  <c r="I35" i="16"/>
  <c r="I36" i="16"/>
  <c r="I18" i="16"/>
  <c r="I17" i="16"/>
  <c r="I16" i="16"/>
  <c r="I15" i="16"/>
  <c r="I14" i="16"/>
  <c r="I13" i="16"/>
  <c r="I12" i="16"/>
  <c r="I7" i="16"/>
  <c r="C20" i="23" l="1"/>
  <c r="I25" i="20"/>
  <c r="C10" i="23"/>
  <c r="I17" i="8"/>
  <c r="I16" i="8"/>
  <c r="I15" i="8"/>
  <c r="I14" i="8"/>
  <c r="I13" i="8"/>
  <c r="I12" i="8"/>
  <c r="I11" i="8"/>
  <c r="I10" i="8"/>
  <c r="I6" i="8"/>
  <c r="I17" i="7" l="1"/>
  <c r="I16" i="7"/>
  <c r="I15" i="7"/>
  <c r="I14" i="7"/>
  <c r="I13" i="7"/>
  <c r="I12" i="7"/>
  <c r="I11" i="7"/>
  <c r="I6" i="7"/>
  <c r="I5" i="1" l="1"/>
  <c r="I9" i="1"/>
  <c r="I10" i="1"/>
  <c r="I11" i="1"/>
  <c r="I12" i="1"/>
  <c r="I13" i="1"/>
  <c r="I14" i="1"/>
  <c r="I15" i="1"/>
  <c r="I16" i="1"/>
</calcChain>
</file>

<file path=xl/sharedStrings.xml><?xml version="1.0" encoding="utf-8"?>
<sst xmlns="http://schemas.openxmlformats.org/spreadsheetml/2006/main" count="839" uniqueCount="244">
  <si>
    <t xml:space="preserve">Number to Make </t>
  </si>
  <si>
    <t>Loom 1</t>
  </si>
  <si>
    <t>Loom 2</t>
  </si>
  <si>
    <t>Loom 3</t>
  </si>
  <si>
    <t>Loom 4</t>
  </si>
  <si>
    <t>Loom 5</t>
  </si>
  <si>
    <t>Loom 6</t>
  </si>
  <si>
    <t>Total Profit</t>
  </si>
  <si>
    <t>Constraints</t>
  </si>
  <si>
    <t>Resource 1</t>
  </si>
  <si>
    <t>Resource 2</t>
  </si>
  <si>
    <t>Resource 3</t>
  </si>
  <si>
    <t>Resource 5</t>
  </si>
  <si>
    <t>Resource 4</t>
  </si>
  <si>
    <t>Resource 6</t>
  </si>
  <si>
    <t>Resource 7</t>
  </si>
  <si>
    <t>Unit Profits</t>
  </si>
  <si>
    <t>LHS</t>
  </si>
  <si>
    <t>RHS</t>
  </si>
  <si>
    <t>Resource 8</t>
  </si>
  <si>
    <t>Worksheet: [Ng-25510487-2ndSem2019FIT5097.xlsx]Sheet1</t>
  </si>
  <si>
    <t>Cell</t>
  </si>
  <si>
    <t>Name</t>
  </si>
  <si>
    <t>Variable Cells</t>
  </si>
  <si>
    <t>$H$5</t>
  </si>
  <si>
    <t>$B$4</t>
  </si>
  <si>
    <t>Number to Make  Loom 1</t>
  </si>
  <si>
    <t>$C$4</t>
  </si>
  <si>
    <t>Number to Make  Loom 2</t>
  </si>
  <si>
    <t>$D$4</t>
  </si>
  <si>
    <t>Number to Make  Loom 3</t>
  </si>
  <si>
    <t>$E$4</t>
  </si>
  <si>
    <t>Number to Make  Loom 4</t>
  </si>
  <si>
    <t>$F$4</t>
  </si>
  <si>
    <t>Number to Make  Loom 5</t>
  </si>
  <si>
    <t>$G$4</t>
  </si>
  <si>
    <t>Number to Make  Loom 6</t>
  </si>
  <si>
    <t>$H$9</t>
  </si>
  <si>
    <t>Resource 1 Used</t>
  </si>
  <si>
    <t>$H$10</t>
  </si>
  <si>
    <t>Resource 2 Used</t>
  </si>
  <si>
    <t>$H$11</t>
  </si>
  <si>
    <t>Resource 3 Used</t>
  </si>
  <si>
    <t>$H$12</t>
  </si>
  <si>
    <t>Resource 4 Used</t>
  </si>
  <si>
    <t>$H$13</t>
  </si>
  <si>
    <t>Resource 5 Used</t>
  </si>
  <si>
    <t>$H$14</t>
  </si>
  <si>
    <t>Resource 6 Used</t>
  </si>
  <si>
    <t>$H$15</t>
  </si>
  <si>
    <t>Resource 7 Used</t>
  </si>
  <si>
    <t>$H$16</t>
  </si>
  <si>
    <t>Resource 8 Used</t>
  </si>
  <si>
    <t>Microsoft Excel 16.29 Sensitivity Report</t>
  </si>
  <si>
    <t>Final</t>
  </si>
  <si>
    <t>Value</t>
  </si>
  <si>
    <t>Reduced</t>
  </si>
  <si>
    <t>Objective</t>
  </si>
  <si>
    <t>Report Created: 22/9/19 7:54:28 pm</t>
  </si>
  <si>
    <t>Cost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</si>
  <si>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</si>
  <si>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</si>
  <si>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</si>
  <si>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</si>
  <si>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</si>
  <si>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</si>
  <si>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</si>
  <si>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</si>
  <si>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Resources Used</t>
  </si>
  <si>
    <t>Resources Available</t>
  </si>
  <si>
    <t>Decision variables</t>
  </si>
  <si>
    <t>Objective functions</t>
  </si>
  <si>
    <t>LHS constraints</t>
  </si>
  <si>
    <t xml:space="preserve">Production quantity </t>
  </si>
  <si>
    <t>Production Available per Unit</t>
  </si>
  <si>
    <t>Production Available Per Unit</t>
  </si>
  <si>
    <t>Non negativity constraints</t>
  </si>
  <si>
    <r>
      <t>Setting X</t>
    </r>
    <r>
      <rPr>
        <b/>
        <vertAlign val="subscript"/>
        <sz val="18"/>
        <color theme="1"/>
        <rFont val="Calibri (Body)"/>
      </rPr>
      <t>3</t>
    </r>
    <r>
      <rPr>
        <b/>
        <sz val="18"/>
        <color theme="1"/>
        <rFont val="Calibri"/>
        <family val="2"/>
        <scheme val="minor"/>
      </rPr>
      <t xml:space="preserve"> = X</t>
    </r>
    <r>
      <rPr>
        <b/>
        <vertAlign val="subscript"/>
        <sz val="18"/>
        <color theme="1"/>
        <rFont val="Calibri (Body)"/>
      </rPr>
      <t>4</t>
    </r>
    <r>
      <rPr>
        <b/>
        <sz val="18"/>
        <color theme="1"/>
        <rFont val="Calibri"/>
        <family val="2"/>
        <scheme val="minor"/>
      </rPr>
      <t xml:space="preserve"> = X</t>
    </r>
    <r>
      <rPr>
        <b/>
        <vertAlign val="subscript"/>
        <sz val="18"/>
        <color theme="1"/>
        <rFont val="Calibri (Body)"/>
      </rPr>
      <t>5</t>
    </r>
    <r>
      <rPr>
        <b/>
        <sz val="18"/>
        <color theme="1"/>
        <rFont val="Calibri"/>
        <family val="2"/>
        <scheme val="minor"/>
      </rPr>
      <t xml:space="preserve"> = X</t>
    </r>
    <r>
      <rPr>
        <b/>
        <vertAlign val="subscript"/>
        <sz val="18"/>
        <color theme="1"/>
        <rFont val="Calibri (Body)"/>
      </rPr>
      <t>6</t>
    </r>
    <r>
      <rPr>
        <b/>
        <sz val="18"/>
        <color theme="1"/>
        <rFont val="Calibri"/>
        <family val="2"/>
        <scheme val="minor"/>
      </rPr>
      <t xml:space="preserve"> = 0</t>
    </r>
  </si>
  <si>
    <r>
      <t>Setting X</t>
    </r>
    <r>
      <rPr>
        <b/>
        <vertAlign val="subscript"/>
        <sz val="18"/>
        <color theme="1"/>
        <rFont val="Calibri (Body)"/>
      </rPr>
      <t>4</t>
    </r>
    <r>
      <rPr>
        <b/>
        <sz val="18"/>
        <color theme="1"/>
        <rFont val="Calibri"/>
        <family val="2"/>
        <scheme val="minor"/>
      </rPr>
      <t xml:space="preserve"> = X</t>
    </r>
    <r>
      <rPr>
        <b/>
        <vertAlign val="subscript"/>
        <sz val="18"/>
        <color theme="1"/>
        <rFont val="Calibri (Body)"/>
      </rPr>
      <t>5</t>
    </r>
    <r>
      <rPr>
        <b/>
        <sz val="18"/>
        <color theme="1"/>
        <rFont val="Calibri"/>
        <family val="2"/>
        <scheme val="minor"/>
      </rPr>
      <t xml:space="preserve"> = X</t>
    </r>
    <r>
      <rPr>
        <b/>
        <vertAlign val="subscript"/>
        <sz val="18"/>
        <color theme="1"/>
        <rFont val="Calibri (Body)"/>
      </rPr>
      <t>6</t>
    </r>
    <r>
      <rPr>
        <b/>
        <sz val="18"/>
        <color theme="1"/>
        <rFont val="Calibri"/>
        <family val="2"/>
        <scheme val="minor"/>
      </rPr>
      <t xml:space="preserve"> = 0</t>
    </r>
  </si>
  <si>
    <r>
      <t>Setting X</t>
    </r>
    <r>
      <rPr>
        <b/>
        <vertAlign val="subscript"/>
        <sz val="18"/>
        <color theme="1"/>
        <rFont val="Calibri (Body)"/>
      </rPr>
      <t>3</t>
    </r>
    <r>
      <rPr>
        <b/>
        <sz val="18"/>
        <color theme="1"/>
        <rFont val="Calibri"/>
        <family val="2"/>
        <scheme val="minor"/>
      </rPr>
      <t xml:space="preserve"> = X</t>
    </r>
    <r>
      <rPr>
        <b/>
        <vertAlign val="subscript"/>
        <sz val="18"/>
        <color theme="1"/>
        <rFont val="Calibri (Body)"/>
      </rPr>
      <t>4</t>
    </r>
    <r>
      <rPr>
        <b/>
        <sz val="18"/>
        <color theme="1"/>
        <rFont val="Calibri"/>
        <family val="2"/>
        <scheme val="minor"/>
      </rPr>
      <t xml:space="preserve"> = X</t>
    </r>
    <r>
      <rPr>
        <b/>
        <vertAlign val="subscript"/>
        <sz val="18"/>
        <color theme="1"/>
        <rFont val="Calibri (Body)"/>
      </rPr>
      <t>5</t>
    </r>
    <r>
      <rPr>
        <b/>
        <sz val="18"/>
        <color theme="1"/>
        <rFont val="Calibri"/>
        <family val="2"/>
        <scheme val="minor"/>
      </rPr>
      <t xml:space="preserve"> = X</t>
    </r>
    <r>
      <rPr>
        <b/>
        <vertAlign val="subscript"/>
        <sz val="18"/>
        <color theme="1"/>
        <rFont val="Calibri (Body)"/>
      </rPr>
      <t xml:space="preserve">6 </t>
    </r>
  </si>
  <si>
    <t>$C$5</t>
  </si>
  <si>
    <t>$D$5</t>
  </si>
  <si>
    <t>$E$5</t>
  </si>
  <si>
    <t>$F$5</t>
  </si>
  <si>
    <t>$G$5</t>
  </si>
  <si>
    <t>$C$10</t>
  </si>
  <si>
    <t>Resource 1 Production Available Per Unit</t>
  </si>
  <si>
    <t>$D$10</t>
  </si>
  <si>
    <t>Resource 1 Loom 2</t>
  </si>
  <si>
    <t>$E$10</t>
  </si>
  <si>
    <t>Resource 1 Loom 3</t>
  </si>
  <si>
    <t>$F$10</t>
  </si>
  <si>
    <t>Resource 1 Loom 4</t>
  </si>
  <si>
    <t>$G$10</t>
  </si>
  <si>
    <t>Resource 1 Loom 5</t>
  </si>
  <si>
    <t>Resource 1 Loom 6</t>
  </si>
  <si>
    <t>$C$11</t>
  </si>
  <si>
    <t>Resource 2 Production Available Per Unit</t>
  </si>
  <si>
    <t>$D$11</t>
  </si>
  <si>
    <t>Resource 2 Loom 2</t>
  </si>
  <si>
    <t>$E$11</t>
  </si>
  <si>
    <t>Resource 2 Loom 3</t>
  </si>
  <si>
    <t>$F$11</t>
  </si>
  <si>
    <t>Resource 2 Loom 4</t>
  </si>
  <si>
    <t>$G$11</t>
  </si>
  <si>
    <t>Resource 2 Loom 5</t>
  </si>
  <si>
    <t>Resource 2 Loom 6</t>
  </si>
  <si>
    <t>$C$12</t>
  </si>
  <si>
    <t>Resource 3 Production Available Per Unit</t>
  </si>
  <si>
    <t>$D$12</t>
  </si>
  <si>
    <t>Resource 3 Loom 2</t>
  </si>
  <si>
    <t>$E$12</t>
  </si>
  <si>
    <t>Resource 3 Loom 3</t>
  </si>
  <si>
    <t>$F$12</t>
  </si>
  <si>
    <t>Resource 3 Loom 4</t>
  </si>
  <si>
    <t>$G$12</t>
  </si>
  <si>
    <t>Resource 3 Loom 5</t>
  </si>
  <si>
    <t>Resource 3 Loom 6</t>
  </si>
  <si>
    <t>$C$13</t>
  </si>
  <si>
    <t>Resource 4 Production Available Per Unit</t>
  </si>
  <si>
    <t>$D$13</t>
  </si>
  <si>
    <t>Resource 4 Loom 2</t>
  </si>
  <si>
    <t>$E$13</t>
  </si>
  <si>
    <t>Resource 4 Loom 3</t>
  </si>
  <si>
    <t>$F$13</t>
  </si>
  <si>
    <t>Resource 4 Loom 4</t>
  </si>
  <si>
    <t>$G$13</t>
  </si>
  <si>
    <t>Resource 4 Loom 5</t>
  </si>
  <si>
    <t>Resource 4 Loom 6</t>
  </si>
  <si>
    <t>$C$14</t>
  </si>
  <si>
    <t>Resource 5 Production Available Per Unit</t>
  </si>
  <si>
    <t>$D$14</t>
  </si>
  <si>
    <t>Resource 5 Loom 2</t>
  </si>
  <si>
    <t>$E$14</t>
  </si>
  <si>
    <t>Resource 5 Loom 3</t>
  </si>
  <si>
    <t>$F$14</t>
  </si>
  <si>
    <t>Resource 5 Loom 4</t>
  </si>
  <si>
    <t>$G$14</t>
  </si>
  <si>
    <t>Resource 5 Loom 5</t>
  </si>
  <si>
    <t>Resource 5 Loom 6</t>
  </si>
  <si>
    <t>$C$15</t>
  </si>
  <si>
    <t>Resource 6 Production Available Per Unit</t>
  </si>
  <si>
    <t>$D$15</t>
  </si>
  <si>
    <t>Resource 6 Loom 2</t>
  </si>
  <si>
    <t>$E$15</t>
  </si>
  <si>
    <t>Resource 6 Loom 3</t>
  </si>
  <si>
    <t>$F$15</t>
  </si>
  <si>
    <t>Resource 6 Loom 4</t>
  </si>
  <si>
    <t>$G$15</t>
  </si>
  <si>
    <t>Resource 6 Loom 5</t>
  </si>
  <si>
    <t>Resource 6 Loom 6</t>
  </si>
  <si>
    <t>$C$16</t>
  </si>
  <si>
    <t>Resource 7 Production Available Per Unit</t>
  </si>
  <si>
    <t>$D$16</t>
  </si>
  <si>
    <t>Resource 7 Loom 2</t>
  </si>
  <si>
    <t>$E$16</t>
  </si>
  <si>
    <t>Resource 7 Loom 3</t>
  </si>
  <si>
    <t>$F$16</t>
  </si>
  <si>
    <t>Resource 7 Loom 4</t>
  </si>
  <si>
    <t>$G$16</t>
  </si>
  <si>
    <t>Resource 7 Loom 5</t>
  </si>
  <si>
    <t>Resource 7 Loom 6</t>
  </si>
  <si>
    <t>$C$17</t>
  </si>
  <si>
    <t>Resource 8 Production Available Per Unit</t>
  </si>
  <si>
    <t>$D$17</t>
  </si>
  <si>
    <t>Resource 8 Loom 2</t>
  </si>
  <si>
    <t>$E$17</t>
  </si>
  <si>
    <t>Resource 8 Loom 3</t>
  </si>
  <si>
    <t>$F$17</t>
  </si>
  <si>
    <t>Resource 8 Loom 4</t>
  </si>
  <si>
    <t>$G$17</t>
  </si>
  <si>
    <t>Resource 8 Loom 5</t>
  </si>
  <si>
    <t>$H$17</t>
  </si>
  <si>
    <t>Resource 8 Loom 6</t>
  </si>
  <si>
    <t>$I$10</t>
  </si>
  <si>
    <t>Resource 1 Resources Used</t>
  </si>
  <si>
    <t>$I$11</t>
  </si>
  <si>
    <t>Resource 2 Resources Used</t>
  </si>
  <si>
    <t>$I$12</t>
  </si>
  <si>
    <t>Resource 3 Resources Used</t>
  </si>
  <si>
    <t>$I$13</t>
  </si>
  <si>
    <t>Resource 4 Resources Used</t>
  </si>
  <si>
    <t>$I$14</t>
  </si>
  <si>
    <t>Resource 5 Resources Used</t>
  </si>
  <si>
    <t>$I$15</t>
  </si>
  <si>
    <t>Resource 6 Resources Used</t>
  </si>
  <si>
    <t>$I$16</t>
  </si>
  <si>
    <t>Resource 7 Resources Used</t>
  </si>
  <si>
    <t>$I$17</t>
  </si>
  <si>
    <t>Resource 8 Resources Used</t>
  </si>
  <si>
    <t>Worksheet: [Ng-25510487-2ndSem2019FIT5097.xlsx]Q1g</t>
  </si>
  <si>
    <t>Report Created: 25/9/19 11:01:27 pm</t>
  </si>
  <si>
    <t>From 1d) Optimal Solution</t>
  </si>
  <si>
    <t>Increase of 4% in amount of Resource 8 available</t>
  </si>
  <si>
    <t>Increase profitability of each loom by 2%</t>
  </si>
  <si>
    <t>Annual Demand (A)</t>
  </si>
  <si>
    <t>Order Cost (K)</t>
  </si>
  <si>
    <t>Widget Cost (c)</t>
  </si>
  <si>
    <t>Annual Holding Cost (h)</t>
  </si>
  <si>
    <t>Optimal Order Quantity, Q*</t>
  </si>
  <si>
    <t xml:space="preserve">Number of orders per year </t>
  </si>
  <si>
    <t>Approximate optimal order quantity</t>
  </si>
  <si>
    <t>Widgets per month</t>
  </si>
  <si>
    <t>Answering Q3a)</t>
  </si>
  <si>
    <t>Answering Q3b)</t>
  </si>
  <si>
    <t>Answering Q3c)</t>
  </si>
  <si>
    <t>Backorder penalty for every 3 months</t>
  </si>
  <si>
    <t>Backorder penalty (p) for the year</t>
  </si>
  <si>
    <t>Optimal Order Quantity with possibility of back-orders</t>
  </si>
  <si>
    <t>Binary Variables</t>
  </si>
  <si>
    <t>Linking Constraints</t>
  </si>
  <si>
    <t>Condition</t>
  </si>
  <si>
    <t>Fixed Cost</t>
  </si>
  <si>
    <t>Ship</t>
  </si>
  <si>
    <t>Unit Cost</t>
  </si>
  <si>
    <t>Net Flow</t>
  </si>
  <si>
    <t>Supply/Demand</t>
  </si>
  <si>
    <t>From</t>
  </si>
  <si>
    <t>To</t>
  </si>
  <si>
    <t>Nodes</t>
  </si>
  <si>
    <t>Aldinga</t>
  </si>
  <si>
    <t>Canberra</t>
  </si>
  <si>
    <t>Geelong</t>
  </si>
  <si>
    <t>Kalgoorlie</t>
  </si>
  <si>
    <t>Mittagong</t>
  </si>
  <si>
    <t>Wagga Wagga</t>
  </si>
  <si>
    <t>Max</t>
  </si>
  <si>
    <t>MaxFlow</t>
  </si>
  <si>
    <t>Binary</t>
  </si>
  <si>
    <t>Linking</t>
  </si>
  <si>
    <t>Lower Bound</t>
  </si>
  <si>
    <t>Upper Bound</t>
  </si>
  <si>
    <r>
      <t>Additional constraints: X</t>
    </r>
    <r>
      <rPr>
        <b/>
        <vertAlign val="subscript"/>
        <sz val="18"/>
        <color theme="1"/>
        <rFont val="Calibri"/>
        <family val="2"/>
        <scheme val="minor"/>
      </rPr>
      <t>5</t>
    </r>
    <r>
      <rPr>
        <b/>
        <sz val="18"/>
        <color theme="1"/>
        <rFont val="Calibri"/>
        <family val="2"/>
        <scheme val="minor"/>
      </rPr>
      <t xml:space="preserve"> &gt; 0 then X</t>
    </r>
    <r>
      <rPr>
        <b/>
        <vertAlign val="subscript"/>
        <sz val="18"/>
        <color theme="1"/>
        <rFont val="Calibri"/>
        <family val="2"/>
        <scheme val="minor"/>
      </rPr>
      <t>1</t>
    </r>
    <r>
      <rPr>
        <b/>
        <sz val="18"/>
        <color theme="1"/>
        <rFont val="Calibri"/>
        <family val="2"/>
        <scheme val="minor"/>
      </rPr>
      <t xml:space="preserve"> = 0</t>
    </r>
  </si>
  <si>
    <t>Total Transportation Cost</t>
  </si>
  <si>
    <t>Calculating minimum total cost for the flow along all the edges (Aldinga, Canberra, Geelong, Kalgoorlie, Mittagong and Wagga Wagga)</t>
  </si>
  <si>
    <t>Calculating objective function for each Li that has Xi &gt; 0 there is a startup cost of $2000</t>
  </si>
  <si>
    <t>Additional constraint X1 &gt; 0 and X2 &gt;= 80</t>
  </si>
  <si>
    <t>Flow from Aldinga to Geelong and Kalgoorie to Mittagong</t>
  </si>
  <si>
    <t xml:space="preserve">Binary Sum </t>
  </si>
  <si>
    <t xml:space="preserve">Number </t>
  </si>
  <si>
    <t>Even Multiplication</t>
  </si>
  <si>
    <r>
      <t>X</t>
    </r>
    <r>
      <rPr>
        <b/>
        <vertAlign val="subscript"/>
        <sz val="18"/>
        <color theme="1"/>
        <rFont val="Calibri"/>
        <family val="2"/>
        <scheme val="minor"/>
      </rPr>
      <t>i</t>
    </r>
    <r>
      <rPr>
        <b/>
        <sz val="18"/>
        <color theme="1"/>
        <rFont val="Calibri"/>
        <family val="2"/>
        <scheme val="minor"/>
      </rPr>
      <t xml:space="preserve"> is odd number and other looms L</t>
    </r>
    <r>
      <rPr>
        <b/>
        <vertAlign val="subscript"/>
        <sz val="18"/>
        <color theme="1"/>
        <rFont val="Calibri"/>
        <family val="2"/>
        <scheme val="minor"/>
      </rPr>
      <t>i</t>
    </r>
    <r>
      <rPr>
        <b/>
        <sz val="18"/>
        <color theme="1"/>
        <rFont val="Calibri"/>
        <family val="2"/>
        <scheme val="minor"/>
      </rPr>
      <t xml:space="preserve"> all having X</t>
    </r>
    <r>
      <rPr>
        <b/>
        <vertAlign val="subscript"/>
        <sz val="18"/>
        <color theme="1"/>
        <rFont val="Calibri"/>
        <family val="2"/>
        <scheme val="minor"/>
      </rPr>
      <t>i</t>
    </r>
    <r>
      <rPr>
        <b/>
        <sz val="18"/>
        <color theme="1"/>
        <rFont val="Calibri"/>
        <family val="2"/>
        <scheme val="minor"/>
      </rPr>
      <t xml:space="preserve"> = 0 </t>
    </r>
  </si>
  <si>
    <r>
      <t>X</t>
    </r>
    <r>
      <rPr>
        <b/>
        <vertAlign val="subscript"/>
        <sz val="18"/>
        <color theme="1"/>
        <rFont val="Calibri"/>
        <family val="2"/>
        <scheme val="minor"/>
      </rPr>
      <t>i</t>
    </r>
    <r>
      <rPr>
        <b/>
        <sz val="18"/>
        <color theme="1"/>
        <rFont val="Calibri"/>
        <family val="2"/>
        <scheme val="minor"/>
      </rPr>
      <t xml:space="preserve"> is even number and other looms L</t>
    </r>
    <r>
      <rPr>
        <b/>
        <vertAlign val="subscript"/>
        <sz val="18"/>
        <color theme="1"/>
        <rFont val="Calibri"/>
        <family val="2"/>
        <scheme val="minor"/>
      </rPr>
      <t>i</t>
    </r>
    <r>
      <rPr>
        <b/>
        <sz val="18"/>
        <color theme="1"/>
        <rFont val="Calibri"/>
        <family val="2"/>
        <scheme val="minor"/>
      </rPr>
      <t xml:space="preserve"> all having X</t>
    </r>
    <r>
      <rPr>
        <b/>
        <vertAlign val="subscript"/>
        <sz val="18"/>
        <color theme="1"/>
        <rFont val="Calibri"/>
        <family val="2"/>
        <scheme val="minor"/>
      </rPr>
      <t>i</t>
    </r>
    <r>
      <rPr>
        <b/>
        <sz val="18"/>
        <color theme="1"/>
        <rFont val="Calibri"/>
        <family val="2"/>
        <scheme val="minor"/>
      </rPr>
      <t xml:space="preserve"> = 0 </t>
    </r>
  </si>
  <si>
    <t>Odd Multiplication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</si>
</sst>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$&quot;* #,##0.00_-;\-&quot;$&quot;* #,##0.00_-;_-&quot;$&quot;* &quot;-&quot;??_-;_-@_-"/>
    <numFmt numFmtId="165" formatCode="0.0"/>
    <numFmt numFmtId="166" formatCode="0E+00"/>
    <numFmt numFmtId="167" formatCode="_-&quot;$&quot;* #,##0_-;\-&quot;$&quot;* #,##0_-;_-&quot;$&quot;* &quot;-&quot;??_-;_-@_-"/>
  </numFmts>
  <fonts count="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vertAlign val="subscript"/>
      <sz val="18"/>
      <color theme="1"/>
      <name val="Calibri (Body)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vertAlign val="subscript"/>
      <sz val="1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147">
    <xf numFmtId="0" fontId="0" fillId="0" borderId="0" xfId="0"/>
    <xf numFmtId="0" fontId="1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1" fillId="0" borderId="7" xfId="0" applyFont="1" applyBorder="1"/>
    <xf numFmtId="0" fontId="0" fillId="0" borderId="9" xfId="0" applyBorder="1"/>
    <xf numFmtId="0" fontId="1" fillId="0" borderId="14" xfId="0" applyFont="1" applyBorder="1"/>
    <xf numFmtId="0" fontId="0" fillId="0" borderId="5" xfId="0" applyBorder="1"/>
    <xf numFmtId="0" fontId="1" fillId="0" borderId="15" xfId="0" applyFont="1" applyBorder="1"/>
    <xf numFmtId="0" fontId="1" fillId="0" borderId="5" xfId="0" applyFont="1" applyBorder="1"/>
    <xf numFmtId="0" fontId="0" fillId="0" borderId="15" xfId="0" applyBorder="1"/>
    <xf numFmtId="0" fontId="0" fillId="0" borderId="11" xfId="0" applyBorder="1"/>
    <xf numFmtId="0" fontId="1" fillId="0" borderId="9" xfId="0" applyFont="1" applyBorder="1"/>
    <xf numFmtId="0" fontId="1" fillId="0" borderId="16" xfId="0" applyFont="1" applyBorder="1"/>
    <xf numFmtId="0" fontId="1" fillId="2" borderId="0" xfId="0" applyFont="1" applyFill="1" applyBorder="1"/>
    <xf numFmtId="0" fontId="0" fillId="2" borderId="5" xfId="0" applyFill="1" applyBorder="1"/>
    <xf numFmtId="2" fontId="0" fillId="2" borderId="5" xfId="0" applyNumberFormat="1" applyFill="1" applyBorder="1"/>
    <xf numFmtId="0" fontId="1" fillId="3" borderId="0" xfId="0" applyFont="1" applyFill="1" applyBorder="1"/>
    <xf numFmtId="0" fontId="0" fillId="3" borderId="9" xfId="0" applyFill="1" applyBorder="1"/>
    <xf numFmtId="0" fontId="1" fillId="4" borderId="0" xfId="0" applyFont="1" applyFill="1" applyBorder="1"/>
    <xf numFmtId="0" fontId="0" fillId="4" borderId="15" xfId="0" applyFill="1" applyBorder="1"/>
    <xf numFmtId="0" fontId="0" fillId="5" borderId="16" xfId="0" applyFill="1" applyBorder="1"/>
    <xf numFmtId="0" fontId="0" fillId="5" borderId="15" xfId="0" applyFill="1" applyBorder="1"/>
    <xf numFmtId="0" fontId="0" fillId="5" borderId="9" xfId="0" applyFill="1" applyBorder="1"/>
    <xf numFmtId="0" fontId="0" fillId="5" borderId="7" xfId="0" applyFill="1" applyBorder="1"/>
    <xf numFmtId="0" fontId="0" fillId="5" borderId="5" xfId="0" applyFill="1" applyBorder="1"/>
    <xf numFmtId="0" fontId="0" fillId="5" borderId="14" xfId="0" applyFill="1" applyBorder="1"/>
    <xf numFmtId="0" fontId="0" fillId="4" borderId="5" xfId="0" applyFill="1" applyBorder="1"/>
    <xf numFmtId="0" fontId="0" fillId="0" borderId="14" xfId="0" applyBorder="1"/>
    <xf numFmtId="0" fontId="0" fillId="4" borderId="16" xfId="0" applyFill="1" applyBorder="1"/>
    <xf numFmtId="1" fontId="0" fillId="2" borderId="5" xfId="0" applyNumberFormat="1" applyFill="1" applyBorder="1" applyAlignment="1">
      <alignment horizontal="right" vertical="top"/>
    </xf>
    <xf numFmtId="2" fontId="0" fillId="3" borderId="9" xfId="0" applyNumberFormat="1" applyFill="1" applyBorder="1"/>
    <xf numFmtId="2" fontId="0" fillId="4" borderId="5" xfId="0" applyNumberFormat="1" applyFill="1" applyBorder="1"/>
    <xf numFmtId="165" fontId="0" fillId="4" borderId="5" xfId="0" applyNumberFormat="1" applyFill="1" applyBorder="1"/>
    <xf numFmtId="165" fontId="0" fillId="4" borderId="16" xfId="0" applyNumberFormat="1" applyFill="1" applyBorder="1"/>
    <xf numFmtId="165" fontId="0" fillId="4" borderId="15" xfId="0" applyNumberFormat="1" applyFill="1" applyBorder="1"/>
    <xf numFmtId="1" fontId="0" fillId="3" borderId="9" xfId="0" applyNumberFormat="1" applyFill="1" applyBorder="1"/>
    <xf numFmtId="1" fontId="0" fillId="4" borderId="5" xfId="0" applyNumberFormat="1" applyFill="1" applyBorder="1"/>
    <xf numFmtId="1" fontId="0" fillId="4" borderId="16" xfId="0" applyNumberFormat="1" applyFill="1" applyBorder="1"/>
    <xf numFmtId="1" fontId="0" fillId="4" borderId="15" xfId="0" applyNumberFormat="1" applyFill="1" applyBorder="1"/>
    <xf numFmtId="0" fontId="0" fillId="7" borderId="4" xfId="0" applyFill="1" applyBorder="1" applyAlignment="1"/>
    <xf numFmtId="0" fontId="6" fillId="0" borderId="0" xfId="0" applyFont="1"/>
    <xf numFmtId="0" fontId="0" fillId="0" borderId="0" xfId="0" applyFill="1"/>
    <xf numFmtId="0" fontId="0" fillId="8" borderId="4" xfId="0" applyFill="1" applyBorder="1" applyAlignment="1"/>
    <xf numFmtId="166" fontId="0" fillId="8" borderId="4" xfId="0" applyNumberFormat="1" applyFill="1" applyBorder="1" applyAlignment="1"/>
    <xf numFmtId="0" fontId="0" fillId="8" borderId="3" xfId="0" applyFill="1" applyBorder="1" applyAlignment="1"/>
    <xf numFmtId="0" fontId="1" fillId="9" borderId="9" xfId="0" applyFont="1" applyFill="1" applyBorder="1"/>
    <xf numFmtId="0" fontId="1" fillId="9" borderId="15" xfId="0" applyFont="1" applyFill="1" applyBorder="1"/>
    <xf numFmtId="0" fontId="1" fillId="9" borderId="5" xfId="0" applyFont="1" applyFill="1" applyBorder="1"/>
    <xf numFmtId="0" fontId="1" fillId="9" borderId="14" xfId="0" applyFont="1" applyFill="1" applyBorder="1"/>
    <xf numFmtId="0" fontId="1" fillId="10" borderId="14" xfId="0" applyFont="1" applyFill="1" applyBorder="1"/>
    <xf numFmtId="0" fontId="3" fillId="11" borderId="0" xfId="0" applyFont="1" applyFill="1" applyBorder="1"/>
    <xf numFmtId="0" fontId="3" fillId="11" borderId="0" xfId="0" applyFont="1" applyFill="1"/>
    <xf numFmtId="0" fontId="0" fillId="0" borderId="0" xfId="0" applyBorder="1"/>
    <xf numFmtId="0" fontId="1" fillId="0" borderId="17" xfId="0" applyFont="1" applyFill="1" applyBorder="1"/>
    <xf numFmtId="0" fontId="1" fillId="0" borderId="12" xfId="0" applyFont="1" applyFill="1" applyBorder="1"/>
    <xf numFmtId="0" fontId="0" fillId="0" borderId="13" xfId="0" applyBorder="1"/>
    <xf numFmtId="0" fontId="0" fillId="0" borderId="12" xfId="0" applyBorder="1"/>
    <xf numFmtId="0" fontId="1" fillId="0" borderId="0" xfId="0" applyFont="1" applyBorder="1"/>
    <xf numFmtId="2" fontId="0" fillId="0" borderId="0" xfId="0" applyNumberFormat="1"/>
    <xf numFmtId="0" fontId="0" fillId="8" borderId="0" xfId="0" applyFill="1"/>
    <xf numFmtId="0" fontId="0" fillId="8" borderId="8" xfId="0" applyFill="1" applyBorder="1"/>
    <xf numFmtId="2" fontId="0" fillId="4" borderId="16" xfId="0" applyNumberFormat="1" applyFill="1" applyBorder="1"/>
    <xf numFmtId="2" fontId="0" fillId="4" borderId="15" xfId="0" applyNumberFormat="1" applyFill="1" applyBorder="1"/>
    <xf numFmtId="0" fontId="3" fillId="8" borderId="8" xfId="0" applyFont="1" applyFill="1" applyBorder="1"/>
    <xf numFmtId="2" fontId="0" fillId="0" borderId="12" xfId="0" applyNumberFormat="1" applyBorder="1"/>
    <xf numFmtId="2" fontId="0" fillId="0" borderId="5" xfId="0" applyNumberFormat="1" applyBorder="1"/>
    <xf numFmtId="2" fontId="0" fillId="0" borderId="9" xfId="0" applyNumberFormat="1" applyBorder="1"/>
    <xf numFmtId="0" fontId="0" fillId="8" borderId="5" xfId="0" applyFill="1" applyBorder="1"/>
    <xf numFmtId="2" fontId="0" fillId="8" borderId="14" xfId="0" applyNumberFormat="1" applyFill="1" applyBorder="1"/>
    <xf numFmtId="2" fontId="1" fillId="0" borderId="16" xfId="0" applyNumberFormat="1" applyFont="1" applyBorder="1"/>
    <xf numFmtId="2" fontId="1" fillId="0" borderId="15" xfId="0" applyNumberFormat="1" applyFont="1" applyBorder="1"/>
    <xf numFmtId="167" fontId="1" fillId="0" borderId="0" xfId="1" applyNumberFormat="1" applyFont="1"/>
    <xf numFmtId="0" fontId="1" fillId="0" borderId="18" xfId="0" applyFont="1" applyBorder="1"/>
    <xf numFmtId="0" fontId="0" fillId="0" borderId="18" xfId="0" applyBorder="1"/>
    <xf numFmtId="167" fontId="1" fillId="0" borderId="18" xfId="1" applyNumberFormat="1" applyFont="1" applyBorder="1"/>
    <xf numFmtId="0" fontId="1" fillId="10" borderId="5" xfId="0" applyFont="1" applyFill="1" applyBorder="1"/>
    <xf numFmtId="2" fontId="1" fillId="0" borderId="0" xfId="0" applyNumberFormat="1" applyFont="1"/>
    <xf numFmtId="167" fontId="0" fillId="0" borderId="0" xfId="1" applyNumberFormat="1" applyFont="1"/>
    <xf numFmtId="2" fontId="1" fillId="0" borderId="18" xfId="0" applyNumberFormat="1" applyFont="1" applyBorder="1"/>
    <xf numFmtId="0" fontId="0" fillId="0" borderId="19" xfId="0" applyBorder="1"/>
    <xf numFmtId="167" fontId="0" fillId="0" borderId="18" xfId="1" applyNumberFormat="1" applyFont="1" applyBorder="1"/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2" fontId="0" fillId="8" borderId="5" xfId="0" applyNumberFormat="1" applyFill="1" applyBorder="1"/>
    <xf numFmtId="0" fontId="1" fillId="8" borderId="14" xfId="0" applyFont="1" applyFill="1" applyBorder="1"/>
    <xf numFmtId="0" fontId="0" fillId="8" borderId="15" xfId="0" applyFill="1" applyBorder="1"/>
    <xf numFmtId="0" fontId="0" fillId="8" borderId="9" xfId="0" applyFill="1" applyBorder="1"/>
    <xf numFmtId="0" fontId="1" fillId="8" borderId="16" xfId="0" applyFont="1" applyFill="1" applyBorder="1"/>
    <xf numFmtId="0" fontId="1" fillId="8" borderId="7" xfId="0" applyFont="1" applyFill="1" applyBorder="1"/>
    <xf numFmtId="0" fontId="1" fillId="8" borderId="15" xfId="0" applyFont="1" applyFill="1" applyBorder="1"/>
    <xf numFmtId="0" fontId="1" fillId="8" borderId="9" xfId="0" applyFont="1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7" xfId="0" applyFill="1" applyBorder="1"/>
    <xf numFmtId="0" fontId="0" fillId="8" borderId="11" xfId="0" applyFill="1" applyBorder="1"/>
    <xf numFmtId="0" fontId="1" fillId="0" borderId="12" xfId="0" applyFont="1" applyBorder="1"/>
    <xf numFmtId="0" fontId="1" fillId="0" borderId="17" xfId="0" applyFont="1" applyBorder="1"/>
    <xf numFmtId="0" fontId="0" fillId="0" borderId="8" xfId="0" applyBorder="1"/>
    <xf numFmtId="1" fontId="0" fillId="0" borderId="0" xfId="0" applyNumberFormat="1"/>
    <xf numFmtId="0" fontId="1" fillId="5" borderId="0" xfId="0" applyFont="1" applyFill="1" applyBorder="1"/>
    <xf numFmtId="0" fontId="0" fillId="5" borderId="0" xfId="0" applyFill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2" fontId="0" fillId="0" borderId="13" xfId="0" applyNumberFormat="1" applyBorder="1"/>
    <xf numFmtId="2" fontId="0" fillId="0" borderId="0" xfId="0" applyNumberForma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6" xfId="0" applyBorder="1"/>
    <xf numFmtId="0" fontId="0" fillId="0" borderId="29" xfId="0" applyBorder="1"/>
    <xf numFmtId="0" fontId="0" fillId="8" borderId="20" xfId="0" applyFill="1" applyBorder="1"/>
    <xf numFmtId="0" fontId="0" fillId="8" borderId="0" xfId="0" applyFill="1" applyBorder="1"/>
    <xf numFmtId="0" fontId="0" fillId="8" borderId="21" xfId="0" applyFill="1" applyBorder="1"/>
    <xf numFmtId="0" fontId="0" fillId="0" borderId="25" xfId="0" applyBorder="1"/>
    <xf numFmtId="0" fontId="1" fillId="12" borderId="18" xfId="0" applyFont="1" applyFill="1" applyBorder="1"/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6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3" fillId="6" borderId="12" xfId="0" applyFont="1" applyFill="1" applyBorder="1"/>
    <xf numFmtId="0" fontId="3" fillId="6" borderId="13" xfId="0" applyFont="1" applyFill="1" applyBorder="1"/>
    <xf numFmtId="0" fontId="3" fillId="6" borderId="14" xfId="0" applyFont="1" applyFill="1" applyBorder="1"/>
    <xf numFmtId="0" fontId="1" fillId="8" borderId="6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5" fillId="6" borderId="29" xfId="0" applyFont="1" applyFill="1" applyBorder="1"/>
    <xf numFmtId="0" fontId="5" fillId="6" borderId="27" xfId="0" applyFont="1" applyFill="1" applyBorder="1"/>
    <xf numFmtId="0" fontId="5" fillId="6" borderId="10" xfId="0" applyFont="1" applyFill="1" applyBorder="1"/>
    <xf numFmtId="0" fontId="5" fillId="6" borderId="0" xfId="0" applyFont="1" applyFill="1" applyBorder="1"/>
    <xf numFmtId="0" fontId="3" fillId="6" borderId="30" xfId="0" applyFont="1" applyFill="1" applyBorder="1"/>
    <xf numFmtId="0" fontId="3" fillId="6" borderId="31" xfId="0" applyFont="1" applyFill="1" applyBorder="1"/>
    <xf numFmtId="0" fontId="3" fillId="6" borderId="10" xfId="0" applyFont="1" applyFill="1" applyBorder="1"/>
    <xf numFmtId="0" fontId="3" fillId="6" borderId="0" xfId="0" applyFont="1" applyFill="1" applyBorder="1"/>
    <xf numFmtId="0" fontId="3" fillId="6" borderId="29" xfId="0" applyFont="1" applyFill="1" applyBorder="1"/>
    <xf numFmtId="0" fontId="3" fillId="6" borderId="27" xfId="0" applyFont="1" applyFill="1" applyBorder="1"/>
    <xf numFmtId="0" fontId="1" fillId="9" borderId="12" xfId="0" applyFont="1" applyFill="1" applyBorder="1"/>
    <xf numFmtId="0" fontId="1" fillId="9" borderId="14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292100</xdr:colOff>
      <xdr:row>1</xdr:row>
      <xdr:rowOff>50800</xdr:rowOff>
    </xdr:from>
    <xdr:to>
      <xdr:col>17</xdr:col>
      <xdr:colOff>457200</xdr:colOff>
      <xdr:row>34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4CFC9AC-6641-CB4C-962C-1ED67EF15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69600" y="254000"/>
          <a:ext cx="5194300" cy="68072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711200</xdr:colOff>
      <xdr:row>19</xdr:row>
      <xdr:rowOff>63500</xdr:rowOff>
    </xdr:from>
    <xdr:to>
      <xdr:col>17</xdr:col>
      <xdr:colOff>774700</xdr:colOff>
      <xdr:row>50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24DC41-18CA-C246-A469-E822B5DC7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22100" y="4038600"/>
          <a:ext cx="5092700" cy="67056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127000</xdr:colOff>
      <xdr:row>9</xdr:row>
      <xdr:rowOff>63500</xdr:rowOff>
    </xdr:from>
    <xdr:to>
      <xdr:col>18</xdr:col>
      <xdr:colOff>444500</xdr:colOff>
      <xdr:row>41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E8C796-EC3E-3740-B322-5ED596E9EE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1700" y="1993900"/>
          <a:ext cx="5029200" cy="67310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355600</xdr:colOff>
      <xdr:row>3</xdr:row>
      <xdr:rowOff>76200</xdr:rowOff>
    </xdr:from>
    <xdr:to>
      <xdr:col>21</xdr:col>
      <xdr:colOff>88900</xdr:colOff>
      <xdr:row>36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5A2C61-8657-8646-B0E1-C13B4418A9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79100" y="787400"/>
          <a:ext cx="5118100" cy="67310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558800</xdr:colOff>
      <xdr:row>0</xdr:row>
      <xdr:rowOff>0</xdr:rowOff>
    </xdr:from>
    <xdr:to>
      <xdr:col>21</xdr:col>
      <xdr:colOff>304800</xdr:colOff>
      <xdr:row>33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EB00D5-FCA4-E04C-8A26-962F54C6D5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71200" y="0"/>
          <a:ext cx="5130800" cy="67691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317500</xdr:colOff>
      <xdr:row>0</xdr:row>
      <xdr:rowOff>190500</xdr:rowOff>
    </xdr:from>
    <xdr:to>
      <xdr:col>24</xdr:col>
      <xdr:colOff>0</xdr:colOff>
      <xdr:row>33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35E9F0-830E-FE43-A9C9-B057ED3926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61900" y="190500"/>
          <a:ext cx="5067300" cy="66675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571500</xdr:colOff>
      <xdr:row>2</xdr:row>
      <xdr:rowOff>114300</xdr:rowOff>
    </xdr:from>
    <xdr:to>
      <xdr:col>24</xdr:col>
      <xdr:colOff>254000</xdr:colOff>
      <xdr:row>35</xdr:row>
      <xdr:rowOff>101600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C4AFF4-DED6-7446-96DC-E7670A69D6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95300" y="520700"/>
          <a:ext cx="5067300" cy="67310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152400</xdr:colOff>
      <xdr:row>0</xdr:row>
      <xdr:rowOff>0</xdr:rowOff>
    </xdr:from>
    <xdr:to>
      <xdr:col>24</xdr:col>
      <xdr:colOff>508000</xdr:colOff>
      <xdr:row>33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93E62A-9037-3543-964B-2472FF174C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19100" y="0"/>
          <a:ext cx="5067300" cy="67437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355600</xdr:colOff>
      <xdr:row>1</xdr:row>
      <xdr:rowOff>63500</xdr:rowOff>
    </xdr:from>
    <xdr:to>
      <xdr:col>23</xdr:col>
      <xdr:colOff>660400</xdr:colOff>
      <xdr:row>34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9D2FD9-1AAF-9540-BA47-A1CA2A379A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3800" y="266700"/>
          <a:ext cx="5016500" cy="67183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571500</xdr:colOff>
      <xdr:row>0</xdr:row>
      <xdr:rowOff>190500</xdr:rowOff>
    </xdr:from>
    <xdr:to>
      <xdr:col>20</xdr:col>
      <xdr:colOff>254000</xdr:colOff>
      <xdr:row>33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BA233F-133B-5445-AFD5-1215CD23D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25100" y="190500"/>
          <a:ext cx="5067300" cy="6680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381000</xdr:colOff>
      <xdr:row>0</xdr:row>
      <xdr:rowOff>139700</xdr:rowOff>
    </xdr:from>
    <xdr:to>
      <xdr:col>17</xdr:col>
      <xdr:colOff>533400</xdr:colOff>
      <xdr:row>33</xdr:row>
      <xdr:rowOff>25400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514F2E3-87F8-9C43-8BE8-AC9AA88B35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14100" y="139700"/>
          <a:ext cx="5181600" cy="6756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368300</xdr:colOff>
      <xdr:row>1</xdr:row>
      <xdr:rowOff>241300</xdr:rowOff>
    </xdr:from>
    <xdr:to>
      <xdr:col>17</xdr:col>
      <xdr:colOff>520700</xdr:colOff>
      <xdr:row>34</xdr:row>
      <xdr:rowOff>127000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334FCFB-A6C9-3545-BC70-A4B3FDA53D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93400" y="444500"/>
          <a:ext cx="5181600" cy="67437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292100</xdr:colOff>
      <xdr:row>0</xdr:row>
      <xdr:rowOff>101600</xdr:rowOff>
    </xdr:from>
    <xdr:to>
      <xdr:col>17</xdr:col>
      <xdr:colOff>457200</xdr:colOff>
      <xdr:row>32</xdr:row>
      <xdr:rowOff>165100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74A8858-51A1-7744-BAA9-0BF1E6A71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01400" y="101600"/>
          <a:ext cx="5194300" cy="6731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10</xdr:row>
      <xdr:rowOff>139700</xdr:rowOff>
    </xdr:from>
    <xdr:to>
      <xdr:col>18</xdr:col>
      <xdr:colOff>101600</xdr:colOff>
      <xdr:row>43</xdr:row>
      <xdr:rowOff>25400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357AB85-5979-8245-9886-D26422072B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96700" y="2273300"/>
          <a:ext cx="5054600" cy="67437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444500</xdr:colOff>
      <xdr:row>6</xdr:row>
      <xdr:rowOff>114300</xdr:rowOff>
    </xdr:from>
    <xdr:to>
      <xdr:col>17</xdr:col>
      <xdr:colOff>673100</xdr:colOff>
      <xdr:row>39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2701C3-D0B0-1E4C-A9D8-D71291E08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47400" y="1435100"/>
          <a:ext cx="5257800" cy="67437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431800</xdr:colOff>
      <xdr:row>7</xdr:row>
      <xdr:rowOff>114300</xdr:rowOff>
    </xdr:from>
    <xdr:to>
      <xdr:col>17</xdr:col>
      <xdr:colOff>469900</xdr:colOff>
      <xdr:row>39</xdr:row>
      <xdr:rowOff>50800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D28C5C4-2282-7D4E-BAA4-80A0C0152D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42700" y="1638300"/>
          <a:ext cx="5067300" cy="66929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342900</xdr:colOff>
      <xdr:row>19</xdr:row>
      <xdr:rowOff>12700</xdr:rowOff>
    </xdr:from>
    <xdr:to>
      <xdr:col>17</xdr:col>
      <xdr:colOff>381000</xdr:colOff>
      <xdr:row>51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DADCC3A-AC66-0E48-BDA7-97ECC477C9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53800" y="3975100"/>
          <a:ext cx="5067300" cy="67183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16</xdr:row>
      <xdr:rowOff>190500</xdr:rowOff>
    </xdr:from>
    <xdr:to>
      <xdr:col>17</xdr:col>
      <xdr:colOff>76200</xdr:colOff>
      <xdr:row>48</xdr:row>
      <xdr:rowOff>165100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BD856B0-87B0-E842-A5DE-7D73AAD77C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74400" y="3543300"/>
          <a:ext cx="5041900" cy="6769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B395D-CD05-CF4B-96B2-6E3B202A5B24}">
  <dimension ref="A1:K24"/>
  <sheetViews>
    <sheetView workbookViewId="0">
      <selection activeCell="J13" sqref="J13"/>
    </sheetView>
  </sheetViews>
  <sheetFormatPr baseColWidth="10" defaultColWidth="11" defaultRowHeight="16"/>
  <cols>
    <col min="2" max="2" width="17.1640625" customWidth="1"/>
    <col min="9" max="9" width="14.6640625" customWidth="1"/>
    <col min="10" max="10" width="17.6640625" bestFit="1" customWidth="1"/>
  </cols>
  <sheetData>
    <row r="1" spans="1:11" ht="17" thickBot="1"/>
    <row r="2" spans="1:11" ht="17" thickTop="1">
      <c r="A2" s="112"/>
      <c r="B2" s="113"/>
      <c r="C2" s="113"/>
      <c r="D2" s="113"/>
      <c r="E2" s="113"/>
      <c r="F2" s="113"/>
      <c r="G2" s="113"/>
      <c r="H2" s="113"/>
      <c r="I2" s="113"/>
      <c r="J2" s="113"/>
      <c r="K2" s="114"/>
    </row>
    <row r="3" spans="1:11">
      <c r="A3" s="105"/>
      <c r="B3" s="9"/>
      <c r="C3" s="11" t="s">
        <v>1</v>
      </c>
      <c r="D3" s="11" t="s">
        <v>2</v>
      </c>
      <c r="E3" s="11" t="s">
        <v>3</v>
      </c>
      <c r="F3" s="11" t="s">
        <v>4</v>
      </c>
      <c r="G3" s="11" t="s">
        <v>5</v>
      </c>
      <c r="H3" s="11" t="s">
        <v>6</v>
      </c>
      <c r="I3" s="8" t="s">
        <v>7</v>
      </c>
      <c r="J3" s="55"/>
      <c r="K3" s="106"/>
    </row>
    <row r="4" spans="1:11">
      <c r="A4" s="105"/>
      <c r="B4" s="11" t="s">
        <v>73</v>
      </c>
      <c r="C4" s="17">
        <v>268.99999999999994</v>
      </c>
      <c r="D4" s="18">
        <v>8.3092033208878171E-14</v>
      </c>
      <c r="E4" s="17">
        <v>1.0000000000000158</v>
      </c>
      <c r="F4" s="17">
        <v>48.999999999999986</v>
      </c>
      <c r="G4" s="17">
        <v>64.999999999999972</v>
      </c>
      <c r="H4" s="17">
        <v>14.999999999999945</v>
      </c>
      <c r="I4" s="8"/>
      <c r="J4" s="55"/>
      <c r="K4" s="106"/>
    </row>
    <row r="5" spans="1:11">
      <c r="A5" s="105"/>
      <c r="B5" s="10" t="s">
        <v>16</v>
      </c>
      <c r="C5" s="12">
        <v>300</v>
      </c>
      <c r="D5" s="12">
        <v>320</v>
      </c>
      <c r="E5" s="12">
        <v>340</v>
      </c>
      <c r="F5" s="12">
        <v>360</v>
      </c>
      <c r="G5" s="12">
        <v>380</v>
      </c>
      <c r="H5" s="12">
        <v>400</v>
      </c>
      <c r="I5" s="20">
        <f>C5*C4+D5*D4+E5*E4+F5*F4+G5*G4+H5*H4</f>
        <v>129379.99999999997</v>
      </c>
      <c r="J5" s="55"/>
      <c r="K5" s="106"/>
    </row>
    <row r="6" spans="1:11">
      <c r="A6" s="105"/>
      <c r="B6" s="55"/>
      <c r="C6" s="55"/>
      <c r="D6" s="55"/>
      <c r="E6" s="55"/>
      <c r="F6" s="55"/>
      <c r="G6" s="55"/>
      <c r="H6" s="55"/>
      <c r="I6" s="55"/>
      <c r="J6" s="55"/>
      <c r="K6" s="106"/>
    </row>
    <row r="7" spans="1:11">
      <c r="A7" s="105"/>
      <c r="B7" s="126" t="s">
        <v>8</v>
      </c>
      <c r="C7" s="122" t="s">
        <v>74</v>
      </c>
      <c r="D7" s="122"/>
      <c r="E7" s="122"/>
      <c r="F7" s="122"/>
      <c r="G7" s="122"/>
      <c r="H7" s="123"/>
      <c r="I7" s="15" t="s">
        <v>17</v>
      </c>
      <c r="J7" s="6" t="s">
        <v>18</v>
      </c>
      <c r="K7" s="106"/>
    </row>
    <row r="8" spans="1:11">
      <c r="A8" s="105"/>
      <c r="B8" s="127"/>
      <c r="C8" s="124"/>
      <c r="D8" s="124"/>
      <c r="E8" s="124"/>
      <c r="F8" s="124"/>
      <c r="G8" s="124"/>
      <c r="H8" s="125"/>
      <c r="I8" s="10" t="s">
        <v>68</v>
      </c>
      <c r="J8" s="14" t="s">
        <v>69</v>
      </c>
      <c r="K8" s="106"/>
    </row>
    <row r="9" spans="1:11">
      <c r="A9" s="105"/>
      <c r="B9" s="11" t="s">
        <v>9</v>
      </c>
      <c r="C9" s="27">
        <v>1</v>
      </c>
      <c r="D9" s="27">
        <v>6</v>
      </c>
      <c r="E9" s="27">
        <v>8</v>
      </c>
      <c r="F9" s="27">
        <v>10</v>
      </c>
      <c r="G9" s="28">
        <v>12</v>
      </c>
      <c r="H9" s="28">
        <v>2</v>
      </c>
      <c r="I9" s="29">
        <f>C9*$C$4+D9*$D$4+E9*$E$4+F9*$F$4+G9*$G$4+H9*$H$4</f>
        <v>1577</v>
      </c>
      <c r="J9" s="30">
        <v>1577</v>
      </c>
      <c r="K9" s="106"/>
    </row>
    <row r="10" spans="1:11">
      <c r="A10" s="105"/>
      <c r="B10" s="11" t="s">
        <v>10</v>
      </c>
      <c r="C10" s="27">
        <v>6</v>
      </c>
      <c r="D10" s="27">
        <v>1</v>
      </c>
      <c r="E10" s="27">
        <v>5</v>
      </c>
      <c r="F10" s="27">
        <v>4</v>
      </c>
      <c r="G10" s="28">
        <v>2</v>
      </c>
      <c r="H10" s="28">
        <v>3</v>
      </c>
      <c r="I10" s="29">
        <f>C10*$C$4+D10*$D$4+E10*$E$4+F10*$F$4+G10*$G$4+H10*$H$4</f>
        <v>1989.9999999999993</v>
      </c>
      <c r="J10" s="30">
        <v>1990</v>
      </c>
      <c r="K10" s="106"/>
    </row>
    <row r="11" spans="1:11">
      <c r="A11" s="105"/>
      <c r="B11" s="11" t="s">
        <v>11</v>
      </c>
      <c r="C11" s="27">
        <v>3</v>
      </c>
      <c r="D11" s="27">
        <v>4</v>
      </c>
      <c r="E11" s="27">
        <v>1</v>
      </c>
      <c r="F11" s="27">
        <v>2</v>
      </c>
      <c r="G11" s="28">
        <v>5</v>
      </c>
      <c r="H11" s="28">
        <v>6</v>
      </c>
      <c r="I11" s="29">
        <f t="shared" ref="I11:I16" si="0">C11*$C$4+D11*$D$4+E11*$E$4+F11*$F$4+G11*$G$4+H11*$H$4</f>
        <v>1320.9999999999998</v>
      </c>
      <c r="J11" s="30">
        <v>1321</v>
      </c>
      <c r="K11" s="106"/>
    </row>
    <row r="12" spans="1:11">
      <c r="A12" s="105"/>
      <c r="B12" s="15" t="s">
        <v>13</v>
      </c>
      <c r="C12" s="23">
        <v>6</v>
      </c>
      <c r="D12" s="23">
        <v>5</v>
      </c>
      <c r="E12" s="23">
        <v>2</v>
      </c>
      <c r="F12" s="23">
        <v>1</v>
      </c>
      <c r="G12" s="26">
        <v>3</v>
      </c>
      <c r="H12" s="26">
        <v>4</v>
      </c>
      <c r="I12" s="31">
        <f t="shared" si="0"/>
        <v>1919.9999999999998</v>
      </c>
      <c r="J12" s="13">
        <v>1920</v>
      </c>
      <c r="K12" s="106"/>
    </row>
    <row r="13" spans="1:11">
      <c r="A13" s="105"/>
      <c r="B13" s="11" t="s">
        <v>12</v>
      </c>
      <c r="C13" s="27">
        <v>3</v>
      </c>
      <c r="D13" s="27">
        <v>2</v>
      </c>
      <c r="E13" s="27">
        <v>6</v>
      </c>
      <c r="F13" s="27">
        <v>4</v>
      </c>
      <c r="G13" s="28">
        <v>1</v>
      </c>
      <c r="H13" s="28">
        <v>5</v>
      </c>
      <c r="I13" s="29">
        <f t="shared" si="0"/>
        <v>1148.9999999999998</v>
      </c>
      <c r="J13" s="30">
        <v>1149</v>
      </c>
      <c r="K13" s="106"/>
    </row>
    <row r="14" spans="1:11">
      <c r="A14" s="105"/>
      <c r="B14" s="11" t="s">
        <v>14</v>
      </c>
      <c r="C14" s="27">
        <v>2</v>
      </c>
      <c r="D14" s="27">
        <v>5</v>
      </c>
      <c r="E14" s="27">
        <v>6</v>
      </c>
      <c r="F14" s="27">
        <v>3</v>
      </c>
      <c r="G14" s="28">
        <v>4</v>
      </c>
      <c r="H14" s="28">
        <v>1</v>
      </c>
      <c r="I14" s="29">
        <f t="shared" si="0"/>
        <v>966.00000000000034</v>
      </c>
      <c r="J14" s="30">
        <v>1000</v>
      </c>
      <c r="K14" s="106"/>
    </row>
    <row r="15" spans="1:11">
      <c r="A15" s="105"/>
      <c r="B15" s="10" t="s">
        <v>15</v>
      </c>
      <c r="C15" s="24">
        <v>3</v>
      </c>
      <c r="D15" s="24">
        <v>2</v>
      </c>
      <c r="E15" s="24">
        <v>5</v>
      </c>
      <c r="F15" s="24">
        <v>6</v>
      </c>
      <c r="G15" s="24">
        <v>1</v>
      </c>
      <c r="H15" s="25">
        <v>4</v>
      </c>
      <c r="I15" s="22">
        <f t="shared" si="0"/>
        <v>1230.9999999999998</v>
      </c>
      <c r="J15" s="7">
        <v>1231</v>
      </c>
      <c r="K15" s="106"/>
    </row>
    <row r="16" spans="1:11">
      <c r="A16" s="105"/>
      <c r="B16" s="10" t="s">
        <v>19</v>
      </c>
      <c r="C16" s="24">
        <v>5</v>
      </c>
      <c r="D16" s="24">
        <v>6</v>
      </c>
      <c r="E16" s="24">
        <v>2</v>
      </c>
      <c r="F16" s="24">
        <v>1</v>
      </c>
      <c r="G16" s="25">
        <v>3</v>
      </c>
      <c r="H16" s="25">
        <v>4</v>
      </c>
      <c r="I16" s="22">
        <f t="shared" si="0"/>
        <v>1651</v>
      </c>
      <c r="J16" s="7">
        <v>2000</v>
      </c>
      <c r="K16" s="106"/>
    </row>
    <row r="17" spans="1:11">
      <c r="A17" s="105"/>
      <c r="B17" s="55"/>
      <c r="C17" s="55"/>
      <c r="D17" s="55"/>
      <c r="E17" s="55"/>
      <c r="F17" s="55"/>
      <c r="G17" s="55"/>
      <c r="H17" s="55"/>
      <c r="I17" s="55"/>
      <c r="J17" s="55"/>
      <c r="K17" s="106"/>
    </row>
    <row r="18" spans="1:11">
      <c r="A18" s="105"/>
      <c r="B18" s="55"/>
      <c r="C18" s="55"/>
      <c r="D18" s="55"/>
      <c r="E18" s="55"/>
      <c r="F18" s="55"/>
      <c r="G18" s="55"/>
      <c r="H18" s="55"/>
      <c r="I18" s="55"/>
      <c r="J18" s="55"/>
      <c r="K18" s="106"/>
    </row>
    <row r="19" spans="1:11">
      <c r="A19" s="105"/>
      <c r="B19" s="16" t="s">
        <v>70</v>
      </c>
      <c r="C19" s="55"/>
      <c r="D19" s="55"/>
      <c r="E19" s="55"/>
      <c r="F19" s="55"/>
      <c r="G19" s="55"/>
      <c r="H19" s="55"/>
      <c r="I19" s="55"/>
      <c r="J19" s="55"/>
      <c r="K19" s="106"/>
    </row>
    <row r="20" spans="1:11">
      <c r="A20" s="105"/>
      <c r="B20" s="19" t="s">
        <v>71</v>
      </c>
      <c r="C20" s="55"/>
      <c r="D20" s="55"/>
      <c r="E20" s="55"/>
      <c r="F20" s="55"/>
      <c r="G20" s="55"/>
      <c r="H20" s="55"/>
      <c r="I20" s="55"/>
      <c r="J20" s="55"/>
      <c r="K20" s="106"/>
    </row>
    <row r="21" spans="1:11">
      <c r="A21" s="105"/>
      <c r="B21" s="21" t="s">
        <v>72</v>
      </c>
      <c r="C21" s="55"/>
      <c r="D21" s="55"/>
      <c r="E21" s="55"/>
      <c r="F21" s="55"/>
      <c r="G21" s="55"/>
      <c r="H21" s="55"/>
      <c r="I21" s="55"/>
      <c r="J21" s="55"/>
      <c r="K21" s="106"/>
    </row>
    <row r="22" spans="1:11">
      <c r="A22" s="105"/>
      <c r="B22" s="103" t="s">
        <v>76</v>
      </c>
      <c r="C22" s="104"/>
      <c r="D22" s="55"/>
      <c r="E22" s="55"/>
      <c r="F22" s="55"/>
      <c r="G22" s="55"/>
      <c r="H22" s="55"/>
      <c r="I22" s="55"/>
      <c r="J22" s="55"/>
      <c r="K22" s="106"/>
    </row>
    <row r="23" spans="1:11" ht="17" thickBot="1">
      <c r="A23" s="107"/>
      <c r="B23" s="108"/>
      <c r="C23" s="108"/>
      <c r="D23" s="108"/>
      <c r="E23" s="108"/>
      <c r="F23" s="108"/>
      <c r="G23" s="108"/>
      <c r="H23" s="108"/>
      <c r="I23" s="108"/>
      <c r="J23" s="108"/>
      <c r="K23" s="109"/>
    </row>
    <row r="24" spans="1:11" ht="17" thickTop="1"/>
  </sheetData>
  <mergeCells count="2">
    <mergeCell ref="C7:H8"/>
    <mergeCell ref="B7:B8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317A-C5AB-764E-BAFD-1FF4875E06D3}">
  <dimension ref="A2:K49"/>
  <sheetViews>
    <sheetView topLeftCell="A9" workbookViewId="0">
      <selection activeCell="D43" sqref="D43"/>
    </sheetView>
  </sheetViews>
  <sheetFormatPr baseColWidth="10" defaultColWidth="11" defaultRowHeight="16"/>
  <cols>
    <col min="2" max="2" width="24" bestFit="1" customWidth="1"/>
    <col min="4" max="4" width="11.1640625" bestFit="1" customWidth="1"/>
    <col min="9" max="9" width="14.6640625" customWidth="1"/>
    <col min="10" max="10" width="17.6640625" bestFit="1" customWidth="1"/>
  </cols>
  <sheetData>
    <row r="2" spans="2:10" ht="24">
      <c r="B2" s="128" t="s">
        <v>192</v>
      </c>
      <c r="C2" s="129"/>
      <c r="D2" s="130"/>
    </row>
    <row r="3" spans="2:10">
      <c r="B3" s="43"/>
    </row>
    <row r="4" spans="2:10">
      <c r="B4" s="9"/>
      <c r="C4" s="11" t="s">
        <v>1</v>
      </c>
      <c r="D4" s="11" t="s">
        <v>2</v>
      </c>
      <c r="E4" s="11" t="s">
        <v>3</v>
      </c>
      <c r="F4" s="11" t="s">
        <v>4</v>
      </c>
      <c r="G4" s="11" t="s">
        <v>5</v>
      </c>
      <c r="H4" s="11" t="s">
        <v>6</v>
      </c>
      <c r="I4" s="8" t="s">
        <v>7</v>
      </c>
    </row>
    <row r="5" spans="2:10">
      <c r="B5" s="11" t="s">
        <v>73</v>
      </c>
      <c r="C5" s="70">
        <v>268.99999999999994</v>
      </c>
      <c r="D5" s="87">
        <v>8.3092033208878171E-14</v>
      </c>
      <c r="E5" s="70">
        <v>1.0000000000000158</v>
      </c>
      <c r="F5" s="70">
        <v>48.999999999999986</v>
      </c>
      <c r="G5" s="70">
        <v>64.999999999999972</v>
      </c>
      <c r="H5" s="70">
        <v>14.999999999999945</v>
      </c>
      <c r="I5" s="88"/>
      <c r="J5" s="62"/>
    </row>
    <row r="6" spans="2:10">
      <c r="B6" s="10" t="s">
        <v>16</v>
      </c>
      <c r="C6" s="89">
        <v>300</v>
      </c>
      <c r="D6" s="89">
        <v>320</v>
      </c>
      <c r="E6" s="89">
        <v>340</v>
      </c>
      <c r="F6" s="89">
        <v>360</v>
      </c>
      <c r="G6" s="89">
        <v>380</v>
      </c>
      <c r="H6" s="89">
        <v>400</v>
      </c>
      <c r="I6" s="90">
        <f>C6*C5+D6*D5+E6*E5+F6*F5+G6*G5+H6*H5</f>
        <v>129379.99999999997</v>
      </c>
      <c r="J6" s="62"/>
    </row>
    <row r="7" spans="2:10">
      <c r="C7" s="62"/>
      <c r="D7" s="62"/>
      <c r="E7" s="62"/>
      <c r="F7" s="62"/>
      <c r="G7" s="62"/>
      <c r="H7" s="62"/>
      <c r="I7" s="62"/>
      <c r="J7" s="62"/>
    </row>
    <row r="8" spans="2:10">
      <c r="B8" s="126" t="s">
        <v>8</v>
      </c>
      <c r="C8" s="131" t="s">
        <v>74</v>
      </c>
      <c r="D8" s="131"/>
      <c r="E8" s="131"/>
      <c r="F8" s="131"/>
      <c r="G8" s="131"/>
      <c r="H8" s="132"/>
      <c r="I8" s="91" t="s">
        <v>17</v>
      </c>
      <c r="J8" s="92" t="s">
        <v>18</v>
      </c>
    </row>
    <row r="9" spans="2:10">
      <c r="B9" s="127"/>
      <c r="C9" s="133"/>
      <c r="D9" s="133"/>
      <c r="E9" s="133"/>
      <c r="F9" s="133"/>
      <c r="G9" s="133"/>
      <c r="H9" s="134"/>
      <c r="I9" s="93" t="s">
        <v>68</v>
      </c>
      <c r="J9" s="94" t="s">
        <v>69</v>
      </c>
    </row>
    <row r="10" spans="2:10">
      <c r="B10" s="11" t="s">
        <v>9</v>
      </c>
      <c r="C10" s="70">
        <v>1</v>
      </c>
      <c r="D10" s="70">
        <v>6</v>
      </c>
      <c r="E10" s="70">
        <v>8</v>
      </c>
      <c r="F10" s="70">
        <v>10</v>
      </c>
      <c r="G10" s="95">
        <v>12</v>
      </c>
      <c r="H10" s="95">
        <v>2</v>
      </c>
      <c r="I10" s="70">
        <f>C10*$C$6+D10*$D$6+E10*$E$6+F10*$F$6+G10*$G$6+H10*$H$6</f>
        <v>13900</v>
      </c>
      <c r="J10" s="95">
        <v>1577</v>
      </c>
    </row>
    <row r="11" spans="2:10">
      <c r="B11" s="11" t="s">
        <v>10</v>
      </c>
      <c r="C11" s="70">
        <v>6</v>
      </c>
      <c r="D11" s="70">
        <v>1</v>
      </c>
      <c r="E11" s="70">
        <v>5</v>
      </c>
      <c r="F11" s="70">
        <v>4</v>
      </c>
      <c r="G11" s="95">
        <v>2</v>
      </c>
      <c r="H11" s="95">
        <v>3</v>
      </c>
      <c r="I11" s="70">
        <f>C11*$C$6+D11*$D$6+E11*$E$6+F11*$F$6+G11*$G$6+H11*$H$6</f>
        <v>7220</v>
      </c>
      <c r="J11" s="95">
        <v>1990</v>
      </c>
    </row>
    <row r="12" spans="2:10">
      <c r="B12" s="11" t="s">
        <v>11</v>
      </c>
      <c r="C12" s="70">
        <v>3</v>
      </c>
      <c r="D12" s="70">
        <v>4</v>
      </c>
      <c r="E12" s="70">
        <v>1</v>
      </c>
      <c r="F12" s="70">
        <v>2</v>
      </c>
      <c r="G12" s="95">
        <v>5</v>
      </c>
      <c r="H12" s="95">
        <v>6</v>
      </c>
      <c r="I12" s="70">
        <f t="shared" ref="I12:I17" si="0">C12*$C$6+D12*$D$6+E12*$E$6+F12*$F$6+G12*$G$6+H12*$H$6</f>
        <v>7540</v>
      </c>
      <c r="J12" s="95">
        <v>1321</v>
      </c>
    </row>
    <row r="13" spans="2:10">
      <c r="B13" s="15" t="s">
        <v>13</v>
      </c>
      <c r="C13" s="96">
        <v>6</v>
      </c>
      <c r="D13" s="96">
        <v>5</v>
      </c>
      <c r="E13" s="96">
        <v>2</v>
      </c>
      <c r="F13" s="96">
        <v>1</v>
      </c>
      <c r="G13" s="97">
        <v>3</v>
      </c>
      <c r="H13" s="97">
        <v>4</v>
      </c>
      <c r="I13" s="96">
        <f t="shared" si="0"/>
        <v>7180</v>
      </c>
      <c r="J13" s="98">
        <v>1920</v>
      </c>
    </row>
    <row r="14" spans="2:10">
      <c r="B14" s="11" t="s">
        <v>12</v>
      </c>
      <c r="C14" s="70">
        <v>3</v>
      </c>
      <c r="D14" s="70">
        <v>2</v>
      </c>
      <c r="E14" s="70">
        <v>6</v>
      </c>
      <c r="F14" s="70">
        <v>4</v>
      </c>
      <c r="G14" s="95">
        <v>1</v>
      </c>
      <c r="H14" s="95">
        <v>5</v>
      </c>
      <c r="I14" s="70">
        <f t="shared" si="0"/>
        <v>7400</v>
      </c>
      <c r="J14" s="95">
        <v>1149</v>
      </c>
    </row>
    <row r="15" spans="2:10">
      <c r="B15" s="11" t="s">
        <v>14</v>
      </c>
      <c r="C15" s="70">
        <v>2</v>
      </c>
      <c r="D15" s="70">
        <v>5</v>
      </c>
      <c r="E15" s="70">
        <v>6</v>
      </c>
      <c r="F15" s="70">
        <v>3</v>
      </c>
      <c r="G15" s="95">
        <v>4</v>
      </c>
      <c r="H15" s="95">
        <v>1</v>
      </c>
      <c r="I15" s="70">
        <f t="shared" si="0"/>
        <v>7240</v>
      </c>
      <c r="J15" s="95">
        <v>1000</v>
      </c>
    </row>
    <row r="16" spans="2:10">
      <c r="B16" s="10" t="s">
        <v>15</v>
      </c>
      <c r="C16" s="89">
        <v>3</v>
      </c>
      <c r="D16" s="89">
        <v>2</v>
      </c>
      <c r="E16" s="89">
        <v>5</v>
      </c>
      <c r="F16" s="89">
        <v>6</v>
      </c>
      <c r="G16" s="89">
        <v>1</v>
      </c>
      <c r="H16" s="90">
        <v>4</v>
      </c>
      <c r="I16" s="89">
        <f t="shared" si="0"/>
        <v>7380</v>
      </c>
      <c r="J16" s="90">
        <v>1231</v>
      </c>
    </row>
    <row r="17" spans="1:11">
      <c r="B17" s="10" t="s">
        <v>19</v>
      </c>
      <c r="C17" s="89">
        <v>5</v>
      </c>
      <c r="D17" s="89">
        <v>6</v>
      </c>
      <c r="E17" s="89">
        <v>2</v>
      </c>
      <c r="F17" s="89">
        <v>1</v>
      </c>
      <c r="G17" s="90">
        <v>3</v>
      </c>
      <c r="H17" s="90">
        <v>4</v>
      </c>
      <c r="I17" s="89">
        <f t="shared" si="0"/>
        <v>7200</v>
      </c>
      <c r="J17" s="90">
        <v>2000</v>
      </c>
    </row>
    <row r="19" spans="1:11">
      <c r="H19" s="55"/>
    </row>
    <row r="20" spans="1:11" ht="24">
      <c r="B20" s="141" t="s">
        <v>236</v>
      </c>
      <c r="C20" s="142"/>
      <c r="D20" s="142"/>
      <c r="E20" s="142"/>
      <c r="F20" s="142"/>
    </row>
    <row r="21" spans="1:11">
      <c r="K21" s="55"/>
    </row>
    <row r="22" spans="1:11" ht="17" thickBot="1">
      <c r="A22" s="108"/>
      <c r="B22" s="108"/>
      <c r="C22" s="108"/>
      <c r="D22" s="108"/>
      <c r="E22" s="108"/>
      <c r="F22" s="108"/>
      <c r="G22" s="108"/>
      <c r="H22" s="108"/>
      <c r="I22" s="108"/>
      <c r="J22" s="108"/>
      <c r="K22" s="108"/>
    </row>
    <row r="23" spans="1:11" ht="17" thickTop="1">
      <c r="A23" s="105"/>
      <c r="B23" s="55"/>
      <c r="C23" s="55"/>
      <c r="D23" s="55"/>
      <c r="E23" s="55"/>
      <c r="F23" s="55"/>
      <c r="G23" s="55"/>
      <c r="H23" s="55"/>
      <c r="I23" s="55"/>
      <c r="J23" s="55"/>
      <c r="K23" s="106"/>
    </row>
    <row r="24" spans="1:11">
      <c r="A24" s="105"/>
      <c r="B24" s="9"/>
      <c r="C24" s="11" t="s">
        <v>1</v>
      </c>
      <c r="D24" s="11" t="s">
        <v>2</v>
      </c>
      <c r="E24" s="11" t="s">
        <v>3</v>
      </c>
      <c r="F24" s="11" t="s">
        <v>4</v>
      </c>
      <c r="G24" s="11" t="s">
        <v>5</v>
      </c>
      <c r="H24" s="11" t="s">
        <v>6</v>
      </c>
      <c r="I24" s="8" t="s">
        <v>7</v>
      </c>
      <c r="J24" s="55"/>
      <c r="K24" s="106"/>
    </row>
    <row r="25" spans="1:11">
      <c r="A25" s="105"/>
      <c r="B25" s="11" t="s">
        <v>73</v>
      </c>
      <c r="C25" s="18">
        <v>216.43073047858937</v>
      </c>
      <c r="D25" s="18">
        <v>80</v>
      </c>
      <c r="E25" s="18">
        <v>0</v>
      </c>
      <c r="F25" s="18">
        <v>31.027707808564244</v>
      </c>
      <c r="G25" s="18">
        <v>8.1410579345088365</v>
      </c>
      <c r="H25" s="18">
        <v>41.491183879093256</v>
      </c>
      <c r="I25" s="8"/>
      <c r="J25" s="55"/>
      <c r="K25" s="106"/>
    </row>
    <row r="26" spans="1:11">
      <c r="A26" s="105"/>
      <c r="B26" s="10" t="s">
        <v>16</v>
      </c>
      <c r="C26" s="12">
        <v>300</v>
      </c>
      <c r="D26" s="12">
        <v>320</v>
      </c>
      <c r="E26" s="12">
        <v>340</v>
      </c>
      <c r="F26" s="12">
        <v>360</v>
      </c>
      <c r="G26" s="12">
        <v>380</v>
      </c>
      <c r="H26" s="12">
        <v>400</v>
      </c>
      <c r="I26" s="33">
        <f>C26*C25+D26*D25+E26*E25+F26*F25+G26*G25+H26*H25</f>
        <v>121389.26952141059</v>
      </c>
      <c r="J26" s="55"/>
      <c r="K26" s="106"/>
    </row>
    <row r="27" spans="1:11">
      <c r="A27" s="105"/>
      <c r="B27" s="55"/>
      <c r="C27" s="55"/>
      <c r="D27" s="55"/>
      <c r="E27" s="55"/>
      <c r="F27" s="55"/>
      <c r="G27" s="55"/>
      <c r="H27" s="55"/>
      <c r="I27" s="111"/>
      <c r="J27" s="55"/>
      <c r="K27" s="106"/>
    </row>
    <row r="28" spans="1:11">
      <c r="A28" s="105"/>
      <c r="B28" s="126" t="s">
        <v>8</v>
      </c>
      <c r="C28" s="122" t="s">
        <v>74</v>
      </c>
      <c r="D28" s="122"/>
      <c r="E28" s="122"/>
      <c r="F28" s="122"/>
      <c r="G28" s="122"/>
      <c r="H28" s="123"/>
      <c r="I28" s="72" t="s">
        <v>17</v>
      </c>
      <c r="J28" s="6" t="s">
        <v>18</v>
      </c>
      <c r="K28" s="106"/>
    </row>
    <row r="29" spans="1:11">
      <c r="A29" s="105"/>
      <c r="B29" s="127"/>
      <c r="C29" s="124"/>
      <c r="D29" s="124"/>
      <c r="E29" s="124"/>
      <c r="F29" s="124"/>
      <c r="G29" s="124"/>
      <c r="H29" s="125"/>
      <c r="I29" s="73" t="s">
        <v>68</v>
      </c>
      <c r="J29" s="14" t="s">
        <v>69</v>
      </c>
      <c r="K29" s="106"/>
    </row>
    <row r="30" spans="1:11">
      <c r="A30" s="105"/>
      <c r="B30" s="11" t="s">
        <v>9</v>
      </c>
      <c r="C30" s="27">
        <v>1</v>
      </c>
      <c r="D30" s="27">
        <v>6</v>
      </c>
      <c r="E30" s="27">
        <v>8</v>
      </c>
      <c r="F30" s="27">
        <v>10</v>
      </c>
      <c r="G30" s="28">
        <v>12</v>
      </c>
      <c r="H30" s="28">
        <v>2</v>
      </c>
      <c r="I30" s="34">
        <f>C30*$C$25+D30*$D$25+E30*$E$25+F30*$F$25+G30*$G$25+H30*$H$25</f>
        <v>1187.3828715365241</v>
      </c>
      <c r="J30" s="30">
        <v>1577</v>
      </c>
      <c r="K30" s="106"/>
    </row>
    <row r="31" spans="1:11">
      <c r="A31" s="105"/>
      <c r="B31" s="11" t="s">
        <v>10</v>
      </c>
      <c r="C31" s="27">
        <v>6</v>
      </c>
      <c r="D31" s="27">
        <v>1</v>
      </c>
      <c r="E31" s="27">
        <v>5</v>
      </c>
      <c r="F31" s="27">
        <v>4</v>
      </c>
      <c r="G31" s="28">
        <v>2</v>
      </c>
      <c r="H31" s="28">
        <v>3</v>
      </c>
      <c r="I31" s="34">
        <f>C31*$C$25+D31*$D$25+E31*$E$25+F31*$F$25+G31*$G$25+H31*$H$25</f>
        <v>1643.4508816120906</v>
      </c>
      <c r="J31" s="30">
        <v>1990</v>
      </c>
      <c r="K31" s="106"/>
    </row>
    <row r="32" spans="1:11">
      <c r="A32" s="105"/>
      <c r="B32" s="11" t="s">
        <v>11</v>
      </c>
      <c r="C32" s="27">
        <v>3</v>
      </c>
      <c r="D32" s="27">
        <v>4</v>
      </c>
      <c r="E32" s="27">
        <v>1</v>
      </c>
      <c r="F32" s="27">
        <v>2</v>
      </c>
      <c r="G32" s="28">
        <v>5</v>
      </c>
      <c r="H32" s="28">
        <v>6</v>
      </c>
      <c r="I32" s="34">
        <f t="shared" ref="I32:I37" si="1">C32*$C$25+D32*$D$25+E32*$E$25+F32*$F$25+G32*$G$25+H32*$H$25</f>
        <v>1321.0000000000005</v>
      </c>
      <c r="J32" s="30">
        <v>1321</v>
      </c>
      <c r="K32" s="106"/>
    </row>
    <row r="33" spans="1:11">
      <c r="A33" s="105"/>
      <c r="B33" s="15" t="s">
        <v>13</v>
      </c>
      <c r="C33" s="23">
        <v>6</v>
      </c>
      <c r="D33" s="23">
        <v>5</v>
      </c>
      <c r="E33" s="23">
        <v>2</v>
      </c>
      <c r="F33" s="23">
        <v>1</v>
      </c>
      <c r="G33" s="26">
        <v>3</v>
      </c>
      <c r="H33" s="26">
        <v>4</v>
      </c>
      <c r="I33" s="64">
        <f t="shared" si="1"/>
        <v>1920</v>
      </c>
      <c r="J33" s="13">
        <v>1920</v>
      </c>
      <c r="K33" s="106"/>
    </row>
    <row r="34" spans="1:11">
      <c r="A34" s="105"/>
      <c r="B34" s="11" t="s">
        <v>12</v>
      </c>
      <c r="C34" s="27">
        <v>3</v>
      </c>
      <c r="D34" s="27">
        <v>2</v>
      </c>
      <c r="E34" s="27">
        <v>6</v>
      </c>
      <c r="F34" s="27">
        <v>4</v>
      </c>
      <c r="G34" s="28">
        <v>1</v>
      </c>
      <c r="H34" s="28">
        <v>5</v>
      </c>
      <c r="I34" s="34">
        <f t="shared" si="1"/>
        <v>1149.0000000000002</v>
      </c>
      <c r="J34" s="30">
        <v>1149</v>
      </c>
      <c r="K34" s="106"/>
    </row>
    <row r="35" spans="1:11">
      <c r="A35" s="105"/>
      <c r="B35" s="11" t="s">
        <v>14</v>
      </c>
      <c r="C35" s="27">
        <v>2</v>
      </c>
      <c r="D35" s="27">
        <v>5</v>
      </c>
      <c r="E35" s="27">
        <v>6</v>
      </c>
      <c r="F35" s="27">
        <v>3</v>
      </c>
      <c r="G35" s="28">
        <v>4</v>
      </c>
      <c r="H35" s="28">
        <v>1</v>
      </c>
      <c r="I35" s="34">
        <f t="shared" si="1"/>
        <v>1000</v>
      </c>
      <c r="J35" s="30">
        <v>1000</v>
      </c>
      <c r="K35" s="106"/>
    </row>
    <row r="36" spans="1:11">
      <c r="A36" s="105"/>
      <c r="B36" s="10" t="s">
        <v>15</v>
      </c>
      <c r="C36" s="24">
        <v>3</v>
      </c>
      <c r="D36" s="24">
        <v>2</v>
      </c>
      <c r="E36" s="24">
        <v>5</v>
      </c>
      <c r="F36" s="24">
        <v>6</v>
      </c>
      <c r="G36" s="24">
        <v>1</v>
      </c>
      <c r="H36" s="25">
        <v>4</v>
      </c>
      <c r="I36" s="65">
        <f t="shared" si="1"/>
        <v>1169.5642317380355</v>
      </c>
      <c r="J36" s="7">
        <v>1231</v>
      </c>
      <c r="K36" s="106"/>
    </row>
    <row r="37" spans="1:11">
      <c r="A37" s="105"/>
      <c r="B37" s="10" t="s">
        <v>19</v>
      </c>
      <c r="C37" s="24">
        <v>5</v>
      </c>
      <c r="D37" s="24">
        <v>6</v>
      </c>
      <c r="E37" s="24">
        <v>2</v>
      </c>
      <c r="F37" s="24">
        <v>1</v>
      </c>
      <c r="G37" s="25">
        <v>3</v>
      </c>
      <c r="H37" s="25">
        <v>4</v>
      </c>
      <c r="I37" s="65">
        <f t="shared" si="1"/>
        <v>1783.5692695214107</v>
      </c>
      <c r="J37" s="7">
        <v>2000</v>
      </c>
      <c r="K37" s="106"/>
    </row>
    <row r="38" spans="1:11">
      <c r="A38" s="105"/>
      <c r="B38" s="55"/>
      <c r="C38" s="55"/>
      <c r="D38" s="55"/>
      <c r="E38" s="55"/>
      <c r="F38" s="55"/>
      <c r="G38" s="55"/>
      <c r="H38" s="55"/>
      <c r="I38" s="55"/>
      <c r="J38" s="55"/>
      <c r="K38" s="106"/>
    </row>
    <row r="39" spans="1:11">
      <c r="A39" s="105"/>
      <c r="B39" s="55"/>
      <c r="C39" s="55"/>
      <c r="D39" s="55"/>
      <c r="E39" s="55"/>
      <c r="F39" s="55"/>
      <c r="G39" s="55"/>
      <c r="H39" s="55"/>
      <c r="I39" s="55"/>
      <c r="J39" s="55"/>
      <c r="K39" s="106"/>
    </row>
    <row r="40" spans="1:11">
      <c r="A40" s="105"/>
      <c r="B40" s="99" t="s">
        <v>209</v>
      </c>
      <c r="C40" s="59">
        <v>1</v>
      </c>
      <c r="D40" s="9">
        <v>1</v>
      </c>
      <c r="E40" s="9">
        <v>0</v>
      </c>
      <c r="F40" s="9">
        <v>1</v>
      </c>
      <c r="G40" s="58">
        <v>1</v>
      </c>
      <c r="H40" s="9">
        <v>1</v>
      </c>
      <c r="I40" s="55"/>
      <c r="J40" s="55"/>
      <c r="K40" s="106"/>
    </row>
    <row r="41" spans="1:11">
      <c r="A41" s="105"/>
      <c r="B41" s="100" t="s">
        <v>210</v>
      </c>
      <c r="C41" s="67">
        <f>C25-MIN($J$30/C30,$J$31/C31,$J$32/C32,$J$33/C33,$J$34/C34,$J$35/C35,$J$36/C36,$J$37/C37)*C40</f>
        <v>-103.56926952141063</v>
      </c>
      <c r="D41" s="67">
        <f>D25-MIN($J$30/D30,$J$31/D31,$J$32/D32,$J$33/D33,$J$34/D34,$J$35/D35,$J$36/D36,$J$37/D37)*D40</f>
        <v>-120</v>
      </c>
      <c r="E41" s="67">
        <f t="shared" ref="E41:H41" si="2">E25-MIN($J$30/E30,$J$31/E31,$J$32/E32,$J$33/E33,$J$34/E34,$J$35/E35,$J$36/E36,$J$37/E37)*E40</f>
        <v>0</v>
      </c>
      <c r="F41" s="67">
        <f t="shared" si="2"/>
        <v>-126.67229219143574</v>
      </c>
      <c r="G41" s="68">
        <f t="shared" si="2"/>
        <v>-123.27560873215782</v>
      </c>
      <c r="H41" s="69">
        <f t="shared" si="2"/>
        <v>-178.6754827875734</v>
      </c>
      <c r="I41" s="55"/>
      <c r="J41" s="55"/>
      <c r="K41" s="106"/>
    </row>
    <row r="42" spans="1:11">
      <c r="A42" s="105"/>
      <c r="B42" s="100" t="s">
        <v>211</v>
      </c>
      <c r="C42" s="59"/>
      <c r="D42" s="59">
        <f>C40*80</f>
        <v>80</v>
      </c>
      <c r="E42" s="59"/>
      <c r="F42" s="9"/>
      <c r="G42" s="101"/>
      <c r="H42" s="7"/>
      <c r="I42" s="55"/>
      <c r="J42" s="55"/>
      <c r="K42" s="106"/>
    </row>
    <row r="43" spans="1:11">
      <c r="A43" s="105"/>
      <c r="B43" s="55"/>
      <c r="C43" s="55"/>
      <c r="D43" s="55"/>
      <c r="E43" s="55"/>
      <c r="F43" s="55"/>
      <c r="G43" s="55"/>
      <c r="H43" s="55"/>
      <c r="I43" s="55"/>
      <c r="J43" s="55"/>
      <c r="K43" s="106"/>
    </row>
    <row r="44" spans="1:11">
      <c r="A44" s="105"/>
      <c r="B44" s="16" t="s">
        <v>70</v>
      </c>
      <c r="C44" s="55"/>
      <c r="D44" s="55"/>
      <c r="E44" s="55"/>
      <c r="F44" s="55"/>
      <c r="G44" s="55"/>
      <c r="H44" s="55"/>
      <c r="I44" s="55"/>
      <c r="J44" s="55"/>
      <c r="K44" s="106"/>
    </row>
    <row r="45" spans="1:11">
      <c r="A45" s="105"/>
      <c r="B45" s="19" t="s">
        <v>71</v>
      </c>
      <c r="C45" s="55"/>
      <c r="D45" s="55"/>
      <c r="E45" s="55"/>
      <c r="F45" s="55"/>
      <c r="G45" s="55"/>
      <c r="H45" s="55"/>
      <c r="I45" s="55"/>
      <c r="J45" s="55"/>
      <c r="K45" s="106"/>
    </row>
    <row r="46" spans="1:11">
      <c r="A46" s="105"/>
      <c r="B46" s="21" t="s">
        <v>72</v>
      </c>
      <c r="C46" s="55"/>
      <c r="D46" s="55"/>
      <c r="E46" s="55"/>
      <c r="F46" s="55"/>
      <c r="G46" s="55"/>
      <c r="H46" s="55"/>
      <c r="I46" s="55"/>
      <c r="J46" s="55"/>
      <c r="K46" s="106"/>
    </row>
    <row r="47" spans="1:11">
      <c r="A47" s="105"/>
      <c r="B47" s="103" t="s">
        <v>76</v>
      </c>
      <c r="C47" s="104"/>
      <c r="D47" s="55"/>
      <c r="E47" s="55"/>
      <c r="F47" s="55"/>
      <c r="G47" s="55"/>
      <c r="H47" s="55"/>
      <c r="I47" s="55"/>
      <c r="J47" s="55"/>
      <c r="K47" s="106"/>
    </row>
    <row r="48" spans="1:11" ht="17" thickBot="1">
      <c r="A48" s="107"/>
      <c r="B48" s="108"/>
      <c r="C48" s="108"/>
      <c r="D48" s="108"/>
      <c r="E48" s="108"/>
      <c r="F48" s="108"/>
      <c r="G48" s="108"/>
      <c r="H48" s="108"/>
      <c r="I48" s="108"/>
      <c r="J48" s="108"/>
      <c r="K48" s="109"/>
    </row>
    <row r="49" ht="17" thickTop="1"/>
  </sheetData>
  <mergeCells count="6">
    <mergeCell ref="B28:B29"/>
    <mergeCell ref="C28:H29"/>
    <mergeCell ref="B2:D2"/>
    <mergeCell ref="B8:B9"/>
    <mergeCell ref="C8:H9"/>
    <mergeCell ref="B20:F20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33A59-849B-274A-8E67-41AF7ACDA3F7}">
  <dimension ref="A3:K49"/>
  <sheetViews>
    <sheetView topLeftCell="A20" workbookViewId="0">
      <selection activeCell="C41" sqref="C41"/>
    </sheetView>
  </sheetViews>
  <sheetFormatPr baseColWidth="10" defaultColWidth="11" defaultRowHeight="16"/>
  <cols>
    <col min="2" max="2" width="24" bestFit="1" customWidth="1"/>
    <col min="4" max="4" width="11.1640625" bestFit="1" customWidth="1"/>
    <col min="9" max="9" width="14.6640625" customWidth="1"/>
    <col min="10" max="10" width="17.6640625" bestFit="1" customWidth="1"/>
  </cols>
  <sheetData>
    <row r="3" spans="2:10" ht="24">
      <c r="B3" s="128" t="s">
        <v>192</v>
      </c>
      <c r="C3" s="129"/>
      <c r="D3" s="130"/>
    </row>
    <row r="4" spans="2:10">
      <c r="B4" s="43"/>
    </row>
    <row r="5" spans="2:10">
      <c r="B5" s="9"/>
      <c r="C5" s="11" t="s">
        <v>1</v>
      </c>
      <c r="D5" s="11" t="s">
        <v>2</v>
      </c>
      <c r="E5" s="11" t="s">
        <v>3</v>
      </c>
      <c r="F5" s="11" t="s">
        <v>4</v>
      </c>
      <c r="G5" s="11" t="s">
        <v>5</v>
      </c>
      <c r="H5" s="11" t="s">
        <v>6</v>
      </c>
      <c r="I5" s="8" t="s">
        <v>7</v>
      </c>
    </row>
    <row r="6" spans="2:10">
      <c r="B6" s="11" t="s">
        <v>73</v>
      </c>
      <c r="C6" s="70">
        <v>268.99999999999994</v>
      </c>
      <c r="D6" s="87">
        <v>8.3092033208878171E-14</v>
      </c>
      <c r="E6" s="70">
        <v>1.0000000000000158</v>
      </c>
      <c r="F6" s="70">
        <v>48.999999999999986</v>
      </c>
      <c r="G6" s="70">
        <v>64.999999999999972</v>
      </c>
      <c r="H6" s="70">
        <v>14.999999999999945</v>
      </c>
      <c r="I6" s="88"/>
      <c r="J6" s="62"/>
    </row>
    <row r="7" spans="2:10">
      <c r="B7" s="10" t="s">
        <v>16</v>
      </c>
      <c r="C7" s="89">
        <v>300</v>
      </c>
      <c r="D7" s="89">
        <v>320</v>
      </c>
      <c r="E7" s="89">
        <v>340</v>
      </c>
      <c r="F7" s="89">
        <v>360</v>
      </c>
      <c r="G7" s="89">
        <v>380</v>
      </c>
      <c r="H7" s="89">
        <v>400</v>
      </c>
      <c r="I7" s="90">
        <f>C7*C6+D7*D6+E7*E6+F7*F6+G7*G6+H7*H6</f>
        <v>129379.99999999997</v>
      </c>
      <c r="J7" s="62"/>
    </row>
    <row r="8" spans="2:10">
      <c r="C8" s="62"/>
      <c r="D8" s="62"/>
      <c r="E8" s="62"/>
      <c r="F8" s="62"/>
      <c r="G8" s="62"/>
      <c r="H8" s="62"/>
      <c r="I8" s="62"/>
      <c r="J8" s="62"/>
    </row>
    <row r="9" spans="2:10">
      <c r="B9" s="126" t="s">
        <v>8</v>
      </c>
      <c r="C9" s="131" t="s">
        <v>74</v>
      </c>
      <c r="D9" s="131"/>
      <c r="E9" s="131"/>
      <c r="F9" s="131"/>
      <c r="G9" s="131"/>
      <c r="H9" s="132"/>
      <c r="I9" s="91" t="s">
        <v>17</v>
      </c>
      <c r="J9" s="92" t="s">
        <v>18</v>
      </c>
    </row>
    <row r="10" spans="2:10">
      <c r="B10" s="127"/>
      <c r="C10" s="133"/>
      <c r="D10" s="133"/>
      <c r="E10" s="133"/>
      <c r="F10" s="133"/>
      <c r="G10" s="133"/>
      <c r="H10" s="134"/>
      <c r="I10" s="93" t="s">
        <v>68</v>
      </c>
      <c r="J10" s="94" t="s">
        <v>69</v>
      </c>
    </row>
    <row r="11" spans="2:10">
      <c r="B11" s="11" t="s">
        <v>9</v>
      </c>
      <c r="C11" s="70">
        <v>1</v>
      </c>
      <c r="D11" s="70">
        <v>6</v>
      </c>
      <c r="E11" s="70">
        <v>8</v>
      </c>
      <c r="F11" s="70">
        <v>10</v>
      </c>
      <c r="G11" s="95">
        <v>12</v>
      </c>
      <c r="H11" s="95">
        <v>2</v>
      </c>
      <c r="I11" s="70">
        <f>C11*$C$6+D11*$D$6+E11*$E$6+F11*$F$6+G11*$G$6+H11*$H$6</f>
        <v>1577</v>
      </c>
      <c r="J11" s="95">
        <v>1577</v>
      </c>
    </row>
    <row r="12" spans="2:10">
      <c r="B12" s="11" t="s">
        <v>10</v>
      </c>
      <c r="C12" s="70">
        <v>6</v>
      </c>
      <c r="D12" s="70">
        <v>1</v>
      </c>
      <c r="E12" s="70">
        <v>5</v>
      </c>
      <c r="F12" s="70">
        <v>4</v>
      </c>
      <c r="G12" s="95">
        <v>2</v>
      </c>
      <c r="H12" s="95">
        <v>3</v>
      </c>
      <c r="I12" s="70">
        <f>C12*$C$6+D12*$D$6+E12*$E$6+F12*$F$6+G12*$G$6+H12*$H$6</f>
        <v>1989.9999999999993</v>
      </c>
      <c r="J12" s="95">
        <v>1990</v>
      </c>
    </row>
    <row r="13" spans="2:10">
      <c r="B13" s="11" t="s">
        <v>11</v>
      </c>
      <c r="C13" s="70">
        <v>3</v>
      </c>
      <c r="D13" s="70">
        <v>4</v>
      </c>
      <c r="E13" s="70">
        <v>1</v>
      </c>
      <c r="F13" s="70">
        <v>2</v>
      </c>
      <c r="G13" s="95">
        <v>5</v>
      </c>
      <c r="H13" s="95">
        <v>6</v>
      </c>
      <c r="I13" s="70">
        <f t="shared" ref="I13:I18" si="0">C13*$C$6+D13*$D$6+E13*$E$6+F13*$F$6+G13*$G$6+H13*$H$6</f>
        <v>1320.9999999999998</v>
      </c>
      <c r="J13" s="95">
        <v>1321</v>
      </c>
    </row>
    <row r="14" spans="2:10">
      <c r="B14" s="15" t="s">
        <v>13</v>
      </c>
      <c r="C14" s="96">
        <v>6</v>
      </c>
      <c r="D14" s="96">
        <v>5</v>
      </c>
      <c r="E14" s="96">
        <v>2</v>
      </c>
      <c r="F14" s="96">
        <v>1</v>
      </c>
      <c r="G14" s="97">
        <v>3</v>
      </c>
      <c r="H14" s="97">
        <v>4</v>
      </c>
      <c r="I14" s="96">
        <f t="shared" si="0"/>
        <v>1919.9999999999998</v>
      </c>
      <c r="J14" s="98">
        <v>1920</v>
      </c>
    </row>
    <row r="15" spans="2:10">
      <c r="B15" s="11" t="s">
        <v>12</v>
      </c>
      <c r="C15" s="70">
        <v>3</v>
      </c>
      <c r="D15" s="70">
        <v>2</v>
      </c>
      <c r="E15" s="70">
        <v>6</v>
      </c>
      <c r="F15" s="70">
        <v>4</v>
      </c>
      <c r="G15" s="95">
        <v>1</v>
      </c>
      <c r="H15" s="95">
        <v>5</v>
      </c>
      <c r="I15" s="70">
        <f t="shared" si="0"/>
        <v>1148.9999999999998</v>
      </c>
      <c r="J15" s="95">
        <v>1149</v>
      </c>
    </row>
    <row r="16" spans="2:10">
      <c r="B16" s="11" t="s">
        <v>14</v>
      </c>
      <c r="C16" s="70">
        <v>2</v>
      </c>
      <c r="D16" s="70">
        <v>5</v>
      </c>
      <c r="E16" s="70">
        <v>6</v>
      </c>
      <c r="F16" s="70">
        <v>3</v>
      </c>
      <c r="G16" s="95">
        <v>4</v>
      </c>
      <c r="H16" s="95">
        <v>1</v>
      </c>
      <c r="I16" s="70">
        <f t="shared" si="0"/>
        <v>966.00000000000034</v>
      </c>
      <c r="J16" s="95">
        <v>1000</v>
      </c>
    </row>
    <row r="17" spans="1:11">
      <c r="B17" s="10" t="s">
        <v>15</v>
      </c>
      <c r="C17" s="89">
        <v>3</v>
      </c>
      <c r="D17" s="89">
        <v>2</v>
      </c>
      <c r="E17" s="89">
        <v>5</v>
      </c>
      <c r="F17" s="89">
        <v>6</v>
      </c>
      <c r="G17" s="89">
        <v>1</v>
      </c>
      <c r="H17" s="90">
        <v>4</v>
      </c>
      <c r="I17" s="89">
        <f t="shared" si="0"/>
        <v>1230.9999999999998</v>
      </c>
      <c r="J17" s="90">
        <v>1231</v>
      </c>
    </row>
    <row r="18" spans="1:11">
      <c r="B18" s="10" t="s">
        <v>19</v>
      </c>
      <c r="C18" s="89">
        <v>5</v>
      </c>
      <c r="D18" s="89">
        <v>6</v>
      </c>
      <c r="E18" s="89">
        <v>2</v>
      </c>
      <c r="F18" s="89">
        <v>1</v>
      </c>
      <c r="G18" s="90">
        <v>3</v>
      </c>
      <c r="H18" s="90">
        <v>4</v>
      </c>
      <c r="I18" s="89">
        <f t="shared" si="0"/>
        <v>1651</v>
      </c>
      <c r="J18" s="90">
        <v>2000</v>
      </c>
    </row>
    <row r="19" spans="1:11" ht="17" thickBot="1">
      <c r="C19" s="115"/>
    </row>
    <row r="20" spans="1:11" ht="27" thickTop="1">
      <c r="A20" s="112"/>
      <c r="B20" s="139" t="s">
        <v>241</v>
      </c>
      <c r="C20" s="140"/>
      <c r="D20" s="140"/>
      <c r="E20" s="140"/>
      <c r="F20" s="140"/>
      <c r="G20" s="140"/>
      <c r="H20" s="116"/>
      <c r="I20" s="113"/>
      <c r="J20" s="113"/>
      <c r="K20" s="114"/>
    </row>
    <row r="21" spans="1:11" s="62" customFormat="1" ht="24">
      <c r="A21" s="117"/>
      <c r="B21" s="66"/>
      <c r="C21" s="66"/>
      <c r="D21" s="66"/>
      <c r="E21" s="63"/>
      <c r="F21" s="63"/>
      <c r="G21" s="118"/>
      <c r="H21" s="118"/>
      <c r="I21" s="118"/>
      <c r="J21" s="118"/>
      <c r="K21" s="119"/>
    </row>
    <row r="22" spans="1:11">
      <c r="A22" s="105"/>
      <c r="B22" s="9"/>
      <c r="C22" s="11" t="s">
        <v>1</v>
      </c>
      <c r="D22" s="11" t="s">
        <v>2</v>
      </c>
      <c r="E22" s="11" t="s">
        <v>3</v>
      </c>
      <c r="F22" s="11" t="s">
        <v>4</v>
      </c>
      <c r="G22" s="11" t="s">
        <v>5</v>
      </c>
      <c r="H22" s="11" t="s">
        <v>6</v>
      </c>
      <c r="I22" s="8" t="s">
        <v>7</v>
      </c>
      <c r="J22" s="55"/>
      <c r="K22" s="106"/>
    </row>
    <row r="23" spans="1:11">
      <c r="A23" s="105"/>
      <c r="B23" s="11" t="s">
        <v>73</v>
      </c>
      <c r="C23" s="18">
        <v>269.00000000000006</v>
      </c>
      <c r="D23" s="18">
        <v>0</v>
      </c>
      <c r="E23" s="18">
        <v>1.0000000000000135</v>
      </c>
      <c r="F23" s="18">
        <v>48.999999999999957</v>
      </c>
      <c r="G23" s="18">
        <v>64.999999999999986</v>
      </c>
      <c r="H23" s="18">
        <v>14.999999999999986</v>
      </c>
      <c r="I23" s="8"/>
      <c r="J23" s="55"/>
      <c r="K23" s="106"/>
    </row>
    <row r="24" spans="1:11">
      <c r="A24" s="105"/>
      <c r="B24" s="10" t="s">
        <v>16</v>
      </c>
      <c r="C24" s="12">
        <v>300</v>
      </c>
      <c r="D24" s="12">
        <v>320</v>
      </c>
      <c r="E24" s="12">
        <v>340</v>
      </c>
      <c r="F24" s="12">
        <v>360</v>
      </c>
      <c r="G24" s="12">
        <v>380</v>
      </c>
      <c r="H24" s="12">
        <v>400</v>
      </c>
      <c r="I24" s="33">
        <f>C24*C23+D24*D23+E24*E23+F24*F23+G24*G23+H24*H23</f>
        <v>129380</v>
      </c>
      <c r="J24" s="55"/>
      <c r="K24" s="106"/>
    </row>
    <row r="25" spans="1:11">
      <c r="A25" s="105"/>
      <c r="B25" s="55"/>
      <c r="C25" s="55"/>
      <c r="D25" s="55"/>
      <c r="E25" s="55"/>
      <c r="F25" s="55"/>
      <c r="G25" s="55"/>
      <c r="H25" s="55"/>
      <c r="I25" s="55"/>
      <c r="J25" s="55"/>
      <c r="K25" s="106"/>
    </row>
    <row r="26" spans="1:11">
      <c r="A26" s="105"/>
      <c r="B26" s="126" t="s">
        <v>8</v>
      </c>
      <c r="C26" s="122" t="s">
        <v>74</v>
      </c>
      <c r="D26" s="122"/>
      <c r="E26" s="122"/>
      <c r="F26" s="122"/>
      <c r="G26" s="122"/>
      <c r="H26" s="123"/>
      <c r="I26" s="15" t="s">
        <v>17</v>
      </c>
      <c r="J26" s="6" t="s">
        <v>18</v>
      </c>
      <c r="K26" s="106"/>
    </row>
    <row r="27" spans="1:11">
      <c r="A27" s="105"/>
      <c r="B27" s="127"/>
      <c r="C27" s="124"/>
      <c r="D27" s="124"/>
      <c r="E27" s="124"/>
      <c r="F27" s="124"/>
      <c r="G27" s="124"/>
      <c r="H27" s="125"/>
      <c r="I27" s="10" t="s">
        <v>68</v>
      </c>
      <c r="J27" s="14" t="s">
        <v>69</v>
      </c>
      <c r="K27" s="106"/>
    </row>
    <row r="28" spans="1:11">
      <c r="A28" s="105"/>
      <c r="B28" s="11" t="s">
        <v>9</v>
      </c>
      <c r="C28" s="27">
        <v>1</v>
      </c>
      <c r="D28" s="27">
        <v>6</v>
      </c>
      <c r="E28" s="27">
        <v>8</v>
      </c>
      <c r="F28" s="27">
        <v>10</v>
      </c>
      <c r="G28" s="28">
        <v>12</v>
      </c>
      <c r="H28" s="28">
        <v>2</v>
      </c>
      <c r="I28" s="34">
        <f>C28*$C$23+D28*$D$23+E28*$E$23+F28*$F$23+G28*$G$23+H28*$H$23</f>
        <v>1576.9999999999995</v>
      </c>
      <c r="J28" s="30">
        <v>1577</v>
      </c>
      <c r="K28" s="106"/>
    </row>
    <row r="29" spans="1:11">
      <c r="A29" s="105"/>
      <c r="B29" s="11" t="s">
        <v>10</v>
      </c>
      <c r="C29" s="27">
        <v>6</v>
      </c>
      <c r="D29" s="27">
        <v>1</v>
      </c>
      <c r="E29" s="27">
        <v>5</v>
      </c>
      <c r="F29" s="27">
        <v>4</v>
      </c>
      <c r="G29" s="28">
        <v>2</v>
      </c>
      <c r="H29" s="28">
        <v>3</v>
      </c>
      <c r="I29" s="34">
        <f>C29*$C$23+D29*$D$23+E29*$E$23+F29*$F$23+G29*$G$23+H29*$H$23</f>
        <v>1990.0000000000002</v>
      </c>
      <c r="J29" s="30">
        <v>1990</v>
      </c>
      <c r="K29" s="106"/>
    </row>
    <row r="30" spans="1:11">
      <c r="A30" s="105"/>
      <c r="B30" s="11" t="s">
        <v>11</v>
      </c>
      <c r="C30" s="27">
        <v>3</v>
      </c>
      <c r="D30" s="27">
        <v>4</v>
      </c>
      <c r="E30" s="27">
        <v>1</v>
      </c>
      <c r="F30" s="27">
        <v>2</v>
      </c>
      <c r="G30" s="28">
        <v>5</v>
      </c>
      <c r="H30" s="28">
        <v>6</v>
      </c>
      <c r="I30" s="34">
        <f t="shared" ref="I30:I35" si="1">C30*$C$23+D30*$D$23+E30*$E$23+F30*$F$23+G30*$G$23+H30*$H$23</f>
        <v>1321</v>
      </c>
      <c r="J30" s="30">
        <v>1321</v>
      </c>
      <c r="K30" s="106"/>
    </row>
    <row r="31" spans="1:11">
      <c r="A31" s="105"/>
      <c r="B31" s="15" t="s">
        <v>13</v>
      </c>
      <c r="C31" s="23">
        <v>6</v>
      </c>
      <c r="D31" s="23">
        <v>5</v>
      </c>
      <c r="E31" s="23">
        <v>2</v>
      </c>
      <c r="F31" s="23">
        <v>1</v>
      </c>
      <c r="G31" s="26">
        <v>3</v>
      </c>
      <c r="H31" s="26">
        <v>4</v>
      </c>
      <c r="I31" s="64">
        <f t="shared" si="1"/>
        <v>1920.0000000000005</v>
      </c>
      <c r="J31" s="13">
        <v>1920</v>
      </c>
      <c r="K31" s="106"/>
    </row>
    <row r="32" spans="1:11">
      <c r="A32" s="105"/>
      <c r="B32" s="11" t="s">
        <v>12</v>
      </c>
      <c r="C32" s="27">
        <v>3</v>
      </c>
      <c r="D32" s="27">
        <v>2</v>
      </c>
      <c r="E32" s="27">
        <v>6</v>
      </c>
      <c r="F32" s="27">
        <v>4</v>
      </c>
      <c r="G32" s="28">
        <v>1</v>
      </c>
      <c r="H32" s="28">
        <v>5</v>
      </c>
      <c r="I32" s="34">
        <f t="shared" si="1"/>
        <v>1149.0000000000002</v>
      </c>
      <c r="J32" s="30">
        <v>1149</v>
      </c>
      <c r="K32" s="106"/>
    </row>
    <row r="33" spans="1:11">
      <c r="A33" s="105"/>
      <c r="B33" s="11" t="s">
        <v>14</v>
      </c>
      <c r="C33" s="27">
        <v>2</v>
      </c>
      <c r="D33" s="27">
        <v>5</v>
      </c>
      <c r="E33" s="27">
        <v>6</v>
      </c>
      <c r="F33" s="27">
        <v>3</v>
      </c>
      <c r="G33" s="28">
        <v>4</v>
      </c>
      <c r="H33" s="28">
        <v>1</v>
      </c>
      <c r="I33" s="34">
        <f t="shared" si="1"/>
        <v>966</v>
      </c>
      <c r="J33" s="30">
        <v>1000</v>
      </c>
      <c r="K33" s="106"/>
    </row>
    <row r="34" spans="1:11">
      <c r="A34" s="105"/>
      <c r="B34" s="10" t="s">
        <v>15</v>
      </c>
      <c r="C34" s="24">
        <v>3</v>
      </c>
      <c r="D34" s="24">
        <v>2</v>
      </c>
      <c r="E34" s="24">
        <v>5</v>
      </c>
      <c r="F34" s="24">
        <v>6</v>
      </c>
      <c r="G34" s="24">
        <v>1</v>
      </c>
      <c r="H34" s="25">
        <v>4</v>
      </c>
      <c r="I34" s="65">
        <f t="shared" si="1"/>
        <v>1231</v>
      </c>
      <c r="J34" s="7">
        <v>1231</v>
      </c>
      <c r="K34" s="106"/>
    </row>
    <row r="35" spans="1:11">
      <c r="A35" s="105"/>
      <c r="B35" s="10" t="s">
        <v>19</v>
      </c>
      <c r="C35" s="24">
        <v>5</v>
      </c>
      <c r="D35" s="24">
        <v>6</v>
      </c>
      <c r="E35" s="24">
        <v>2</v>
      </c>
      <c r="F35" s="24">
        <v>1</v>
      </c>
      <c r="G35" s="25">
        <v>3</v>
      </c>
      <c r="H35" s="25">
        <v>4</v>
      </c>
      <c r="I35" s="65">
        <f t="shared" si="1"/>
        <v>1651.0000000000002</v>
      </c>
      <c r="J35" s="7">
        <v>2000</v>
      </c>
      <c r="K35" s="106"/>
    </row>
    <row r="36" spans="1:11">
      <c r="A36" s="105"/>
      <c r="B36" s="55"/>
      <c r="C36" s="55"/>
      <c r="D36" s="55"/>
      <c r="E36" s="55"/>
      <c r="F36" s="55"/>
      <c r="G36" s="55"/>
      <c r="H36" s="55"/>
      <c r="I36" s="55"/>
      <c r="J36" s="55"/>
      <c r="K36" s="106"/>
    </row>
    <row r="37" spans="1:11">
      <c r="A37" s="105"/>
      <c r="B37" s="55"/>
      <c r="C37" s="55"/>
      <c r="D37" s="55"/>
      <c r="E37" s="55"/>
      <c r="F37" s="55"/>
      <c r="G37" s="55"/>
      <c r="H37" s="55"/>
      <c r="I37" s="55"/>
      <c r="J37" s="55"/>
      <c r="K37" s="106"/>
    </row>
    <row r="38" spans="1:11">
      <c r="A38" s="105"/>
      <c r="B38" s="57" t="s">
        <v>209</v>
      </c>
      <c r="C38" s="59">
        <v>1</v>
      </c>
      <c r="D38" s="9">
        <v>0</v>
      </c>
      <c r="E38" s="9">
        <v>1</v>
      </c>
      <c r="F38" s="9">
        <v>1</v>
      </c>
      <c r="G38" s="58">
        <v>1</v>
      </c>
      <c r="H38" s="9">
        <v>1</v>
      </c>
      <c r="I38" s="55"/>
      <c r="J38" s="55"/>
      <c r="K38" s="106"/>
    </row>
    <row r="39" spans="1:11">
      <c r="A39" s="105"/>
      <c r="B39" s="56" t="s">
        <v>210</v>
      </c>
      <c r="C39" s="67">
        <f>C23-MIN($J$28/C28,$J$29/C29,$J$30/C30,$J$31/C31,$J$32/C32,$J$33/C33,$J$34/C34,$J$35/C35)*C38</f>
        <v>-50.999999999999943</v>
      </c>
      <c r="D39" s="67">
        <f>D23-MIN($J$28/D28,$J$29/D29,$J$30/D30,$J$31/D31,$J$32/D32,$J$33/D33,$J$34/D34,$J$35/D35)*D38</f>
        <v>0</v>
      </c>
      <c r="E39" s="67">
        <f t="shared" ref="E39:H39" si="2">E23-MIN($J$28/E28,$J$29/E29,$J$30/E30,$J$31/E31,$J$32/E32,$J$33/E33,$J$34/E34,$J$35/E35)*E38</f>
        <v>-165.66666666666666</v>
      </c>
      <c r="F39" s="67">
        <f t="shared" si="2"/>
        <v>-108.70000000000003</v>
      </c>
      <c r="G39" s="68">
        <f t="shared" si="2"/>
        <v>-66.416666666666671</v>
      </c>
      <c r="H39" s="69">
        <f t="shared" si="2"/>
        <v>-205.16666666666669</v>
      </c>
      <c r="I39" s="55"/>
      <c r="J39" s="55"/>
      <c r="K39" s="106"/>
    </row>
    <row r="40" spans="1:11">
      <c r="A40" s="105"/>
      <c r="B40" s="56" t="s">
        <v>238</v>
      </c>
      <c r="C40" s="67">
        <f>SUM(C38:H38)</f>
        <v>5</v>
      </c>
      <c r="D40" s="110"/>
      <c r="E40" s="110"/>
      <c r="F40" s="110"/>
      <c r="G40" s="110"/>
      <c r="H40" s="69"/>
      <c r="I40" s="55"/>
      <c r="J40" s="55"/>
      <c r="K40" s="106"/>
    </row>
    <row r="41" spans="1:11">
      <c r="A41" s="105"/>
      <c r="B41" s="56" t="s">
        <v>239</v>
      </c>
      <c r="C41" s="67">
        <v>2</v>
      </c>
      <c r="D41" s="110"/>
      <c r="E41" s="110"/>
      <c r="F41" s="110"/>
      <c r="G41" s="110"/>
      <c r="H41" s="69"/>
      <c r="I41" s="55"/>
      <c r="J41" s="55"/>
      <c r="K41" s="106"/>
    </row>
    <row r="42" spans="1:11">
      <c r="A42" s="105"/>
      <c r="B42" s="56" t="s">
        <v>243</v>
      </c>
      <c r="C42" s="84">
        <f>2*(C41)+1</f>
        <v>5</v>
      </c>
      <c r="D42" s="85"/>
      <c r="E42" s="85"/>
      <c r="F42" s="85"/>
      <c r="G42" s="85"/>
      <c r="H42" s="86"/>
      <c r="I42" s="55"/>
      <c r="J42" s="55"/>
      <c r="K42" s="106"/>
    </row>
    <row r="43" spans="1:11">
      <c r="A43" s="105"/>
      <c r="B43" s="55"/>
      <c r="C43" s="55"/>
      <c r="D43" s="55"/>
      <c r="E43" s="55"/>
      <c r="F43" s="55"/>
      <c r="G43" s="55"/>
      <c r="H43" s="55"/>
      <c r="I43" s="55"/>
      <c r="J43" s="55"/>
      <c r="K43" s="106"/>
    </row>
    <row r="44" spans="1:11">
      <c r="A44" s="105"/>
      <c r="B44" s="16" t="s">
        <v>70</v>
      </c>
      <c r="C44" s="55"/>
      <c r="D44" s="55"/>
      <c r="E44" s="55"/>
      <c r="F44" s="55"/>
      <c r="G44" s="55"/>
      <c r="H44" s="55"/>
      <c r="I44" s="55"/>
      <c r="J44" s="55"/>
      <c r="K44" s="106"/>
    </row>
    <row r="45" spans="1:11">
      <c r="A45" s="105"/>
      <c r="B45" s="19" t="s">
        <v>71</v>
      </c>
      <c r="C45" s="55"/>
      <c r="D45" s="55"/>
      <c r="E45" s="55"/>
      <c r="F45" s="55"/>
      <c r="G45" s="55"/>
      <c r="H45" s="55"/>
      <c r="I45" s="55"/>
      <c r="J45" s="55"/>
      <c r="K45" s="106"/>
    </row>
    <row r="46" spans="1:11">
      <c r="A46" s="105"/>
      <c r="B46" s="21" t="s">
        <v>72</v>
      </c>
      <c r="C46" s="55"/>
      <c r="D46" s="55"/>
      <c r="E46" s="55"/>
      <c r="F46" s="55"/>
      <c r="G46" s="55"/>
      <c r="H46" s="55"/>
      <c r="I46" s="55"/>
      <c r="J46" s="55"/>
      <c r="K46" s="106"/>
    </row>
    <row r="47" spans="1:11" ht="17" thickBot="1">
      <c r="A47" s="105"/>
      <c r="B47" s="103" t="s">
        <v>76</v>
      </c>
      <c r="C47" s="104"/>
      <c r="D47" s="55"/>
      <c r="E47" s="55"/>
      <c r="F47" s="55"/>
      <c r="G47" s="55"/>
      <c r="H47" s="55"/>
      <c r="I47" s="55"/>
      <c r="J47" s="55"/>
      <c r="K47" s="106"/>
    </row>
    <row r="48" spans="1:11" ht="18" thickTop="1" thickBot="1">
      <c r="A48" s="107"/>
      <c r="B48" s="108"/>
      <c r="C48" s="108"/>
      <c r="D48" s="108"/>
      <c r="E48" s="108"/>
      <c r="F48" s="108"/>
      <c r="G48" s="108"/>
      <c r="H48" s="108"/>
      <c r="I48" s="108"/>
      <c r="J48" s="108"/>
      <c r="K48" s="120"/>
    </row>
    <row r="49" ht="17" thickTop="1"/>
  </sheetData>
  <mergeCells count="6">
    <mergeCell ref="B3:D3"/>
    <mergeCell ref="B9:B10"/>
    <mergeCell ref="C9:H10"/>
    <mergeCell ref="B20:G20"/>
    <mergeCell ref="B26:B27"/>
    <mergeCell ref="C26:H27"/>
  </mergeCells>
  <pageMargins left="0.7" right="0.7" top="0.75" bottom="0.75" header="0.3" footer="0.3"/>
  <pageSetup paperSize="9"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297EC-C2E8-4C6D-92D3-372292D30F75}">
  <dimension ref="A3:K49"/>
  <sheetViews>
    <sheetView tabSelected="1" workbookViewId="0">
      <selection activeCell="C41" sqref="C41"/>
    </sheetView>
  </sheetViews>
  <sheetFormatPr baseColWidth="10" defaultColWidth="11" defaultRowHeight="16"/>
  <cols>
    <col min="2" max="2" width="24" bestFit="1" customWidth="1"/>
    <col min="4" max="4" width="11.1640625" bestFit="1" customWidth="1"/>
    <col min="9" max="9" width="14.6640625" customWidth="1"/>
    <col min="10" max="10" width="17.6640625" bestFit="1" customWidth="1"/>
  </cols>
  <sheetData>
    <row r="3" spans="2:10" ht="24">
      <c r="B3" s="128" t="s">
        <v>192</v>
      </c>
      <c r="C3" s="129"/>
      <c r="D3" s="130"/>
    </row>
    <row r="4" spans="2:10">
      <c r="B4" s="43"/>
    </row>
    <row r="5" spans="2:10">
      <c r="B5" s="9"/>
      <c r="C5" s="11" t="s">
        <v>1</v>
      </c>
      <c r="D5" s="11" t="s">
        <v>2</v>
      </c>
      <c r="E5" s="11" t="s">
        <v>3</v>
      </c>
      <c r="F5" s="11" t="s">
        <v>4</v>
      </c>
      <c r="G5" s="11" t="s">
        <v>5</v>
      </c>
      <c r="H5" s="11" t="s">
        <v>6</v>
      </c>
      <c r="I5" s="8" t="s">
        <v>7</v>
      </c>
    </row>
    <row r="6" spans="2:10">
      <c r="B6" s="11" t="s">
        <v>73</v>
      </c>
      <c r="C6" s="70">
        <v>268.99999999999994</v>
      </c>
      <c r="D6" s="87">
        <v>8.3092033208878171E-14</v>
      </c>
      <c r="E6" s="70">
        <v>1.0000000000000158</v>
      </c>
      <c r="F6" s="70">
        <v>48.999999999999986</v>
      </c>
      <c r="G6" s="70">
        <v>64.999999999999972</v>
      </c>
      <c r="H6" s="70">
        <v>14.999999999999945</v>
      </c>
      <c r="I6" s="88"/>
      <c r="J6" s="62"/>
    </row>
    <row r="7" spans="2:10">
      <c r="B7" s="10" t="s">
        <v>16</v>
      </c>
      <c r="C7" s="89">
        <v>300</v>
      </c>
      <c r="D7" s="89">
        <v>320</v>
      </c>
      <c r="E7" s="89">
        <v>340</v>
      </c>
      <c r="F7" s="89">
        <v>360</v>
      </c>
      <c r="G7" s="89">
        <v>380</v>
      </c>
      <c r="H7" s="89">
        <v>400</v>
      </c>
      <c r="I7" s="90">
        <f>C7*C6+D7*D6+E7*E6+F7*F6+G7*G6+H7*H6</f>
        <v>129379.99999999997</v>
      </c>
      <c r="J7" s="62"/>
    </row>
    <row r="8" spans="2:10">
      <c r="C8" s="62"/>
      <c r="D8" s="62"/>
      <c r="E8" s="62"/>
      <c r="F8" s="62"/>
      <c r="G8" s="62"/>
      <c r="H8" s="62"/>
      <c r="I8" s="62"/>
      <c r="J8" s="62"/>
    </row>
    <row r="9" spans="2:10">
      <c r="B9" s="126" t="s">
        <v>8</v>
      </c>
      <c r="C9" s="131" t="s">
        <v>74</v>
      </c>
      <c r="D9" s="131"/>
      <c r="E9" s="131"/>
      <c r="F9" s="131"/>
      <c r="G9" s="131"/>
      <c r="H9" s="132"/>
      <c r="I9" s="91" t="s">
        <v>17</v>
      </c>
      <c r="J9" s="92" t="s">
        <v>18</v>
      </c>
    </row>
    <row r="10" spans="2:10">
      <c r="B10" s="127"/>
      <c r="C10" s="133"/>
      <c r="D10" s="133"/>
      <c r="E10" s="133"/>
      <c r="F10" s="133"/>
      <c r="G10" s="133"/>
      <c r="H10" s="134"/>
      <c r="I10" s="93" t="s">
        <v>68</v>
      </c>
      <c r="J10" s="94" t="s">
        <v>69</v>
      </c>
    </row>
    <row r="11" spans="2:10">
      <c r="B11" s="11" t="s">
        <v>9</v>
      </c>
      <c r="C11" s="70">
        <v>1</v>
      </c>
      <c r="D11" s="70">
        <v>6</v>
      </c>
      <c r="E11" s="70">
        <v>8</v>
      </c>
      <c r="F11" s="70">
        <v>10</v>
      </c>
      <c r="G11" s="95">
        <v>12</v>
      </c>
      <c r="H11" s="95">
        <v>2</v>
      </c>
      <c r="I11" s="70">
        <f>C11*$C$6+D11*$D$6+E11*$E$6+F11*$F$6+G11*$G$6+H11*$H$6</f>
        <v>1577</v>
      </c>
      <c r="J11" s="95">
        <v>1577</v>
      </c>
    </row>
    <row r="12" spans="2:10">
      <c r="B12" s="11" t="s">
        <v>10</v>
      </c>
      <c r="C12" s="70">
        <v>6</v>
      </c>
      <c r="D12" s="70">
        <v>1</v>
      </c>
      <c r="E12" s="70">
        <v>5</v>
      </c>
      <c r="F12" s="70">
        <v>4</v>
      </c>
      <c r="G12" s="95">
        <v>2</v>
      </c>
      <c r="H12" s="95">
        <v>3</v>
      </c>
      <c r="I12" s="70">
        <f>C12*$C$6+D12*$D$6+E12*$E$6+F12*$F$6+G12*$G$6+H12*$H$6</f>
        <v>1989.9999999999993</v>
      </c>
      <c r="J12" s="95">
        <v>1990</v>
      </c>
    </row>
    <row r="13" spans="2:10">
      <c r="B13" s="11" t="s">
        <v>11</v>
      </c>
      <c r="C13" s="70">
        <v>3</v>
      </c>
      <c r="D13" s="70">
        <v>4</v>
      </c>
      <c r="E13" s="70">
        <v>1</v>
      </c>
      <c r="F13" s="70">
        <v>2</v>
      </c>
      <c r="G13" s="95">
        <v>5</v>
      </c>
      <c r="H13" s="95">
        <v>6</v>
      </c>
      <c r="I13" s="70">
        <f t="shared" ref="I13:I18" si="0">C13*$C$6+D13*$D$6+E13*$E$6+F13*$F$6+G13*$G$6+H13*$H$6</f>
        <v>1320.9999999999998</v>
      </c>
      <c r="J13" s="95">
        <v>1321</v>
      </c>
    </row>
    <row r="14" spans="2:10">
      <c r="B14" s="15" t="s">
        <v>13</v>
      </c>
      <c r="C14" s="96">
        <v>6</v>
      </c>
      <c r="D14" s="96">
        <v>5</v>
      </c>
      <c r="E14" s="96">
        <v>2</v>
      </c>
      <c r="F14" s="96">
        <v>1</v>
      </c>
      <c r="G14" s="97">
        <v>3</v>
      </c>
      <c r="H14" s="97">
        <v>4</v>
      </c>
      <c r="I14" s="96">
        <f t="shared" si="0"/>
        <v>1919.9999999999998</v>
      </c>
      <c r="J14" s="98">
        <v>1920</v>
      </c>
    </row>
    <row r="15" spans="2:10">
      <c r="B15" s="11" t="s">
        <v>12</v>
      </c>
      <c r="C15" s="70">
        <v>3</v>
      </c>
      <c r="D15" s="70">
        <v>2</v>
      </c>
      <c r="E15" s="70">
        <v>6</v>
      </c>
      <c r="F15" s="70">
        <v>4</v>
      </c>
      <c r="G15" s="95">
        <v>1</v>
      </c>
      <c r="H15" s="95">
        <v>5</v>
      </c>
      <c r="I15" s="70">
        <f t="shared" si="0"/>
        <v>1148.9999999999998</v>
      </c>
      <c r="J15" s="95">
        <v>1149</v>
      </c>
    </row>
    <row r="16" spans="2:10">
      <c r="B16" s="11" t="s">
        <v>14</v>
      </c>
      <c r="C16" s="70">
        <v>2</v>
      </c>
      <c r="D16" s="70">
        <v>5</v>
      </c>
      <c r="E16" s="70">
        <v>6</v>
      </c>
      <c r="F16" s="70">
        <v>3</v>
      </c>
      <c r="G16" s="95">
        <v>4</v>
      </c>
      <c r="H16" s="95">
        <v>1</v>
      </c>
      <c r="I16" s="70">
        <f t="shared" si="0"/>
        <v>966.00000000000034</v>
      </c>
      <c r="J16" s="95">
        <v>1000</v>
      </c>
    </row>
    <row r="17" spans="1:11">
      <c r="B17" s="10" t="s">
        <v>15</v>
      </c>
      <c r="C17" s="89">
        <v>3</v>
      </c>
      <c r="D17" s="89">
        <v>2</v>
      </c>
      <c r="E17" s="89">
        <v>5</v>
      </c>
      <c r="F17" s="89">
        <v>6</v>
      </c>
      <c r="G17" s="89">
        <v>1</v>
      </c>
      <c r="H17" s="90">
        <v>4</v>
      </c>
      <c r="I17" s="89">
        <f t="shared" si="0"/>
        <v>1230.9999999999998</v>
      </c>
      <c r="J17" s="90">
        <v>1231</v>
      </c>
    </row>
    <row r="18" spans="1:11">
      <c r="B18" s="10" t="s">
        <v>19</v>
      </c>
      <c r="C18" s="89">
        <v>5</v>
      </c>
      <c r="D18" s="89">
        <v>6</v>
      </c>
      <c r="E18" s="89">
        <v>2</v>
      </c>
      <c r="F18" s="89">
        <v>1</v>
      </c>
      <c r="G18" s="90">
        <v>3</v>
      </c>
      <c r="H18" s="90">
        <v>4</v>
      </c>
      <c r="I18" s="89">
        <f t="shared" si="0"/>
        <v>1651</v>
      </c>
      <c r="J18" s="90">
        <v>2000</v>
      </c>
    </row>
    <row r="19" spans="1:11" ht="17" thickBot="1">
      <c r="C19" s="115"/>
    </row>
    <row r="20" spans="1:11" ht="26.25" customHeight="1" thickTop="1">
      <c r="A20" s="112"/>
      <c r="B20" s="139" t="s">
        <v>242</v>
      </c>
      <c r="C20" s="140"/>
      <c r="D20" s="140"/>
      <c r="E20" s="140"/>
      <c r="F20" s="140"/>
      <c r="G20" s="140"/>
      <c r="H20" s="116"/>
      <c r="I20" s="113"/>
      <c r="J20" s="113"/>
      <c r="K20" s="114"/>
    </row>
    <row r="21" spans="1:11" s="62" customFormat="1" ht="24">
      <c r="A21" s="117"/>
      <c r="B21" s="66"/>
      <c r="C21" s="66"/>
      <c r="D21" s="66"/>
      <c r="E21" s="63"/>
      <c r="F21" s="63"/>
      <c r="G21" s="118"/>
      <c r="H21" s="118"/>
      <c r="I21" s="118"/>
      <c r="J21" s="118"/>
      <c r="K21" s="119"/>
    </row>
    <row r="22" spans="1:11">
      <c r="A22" s="105"/>
      <c r="B22" s="9"/>
      <c r="C22" s="11" t="s">
        <v>1</v>
      </c>
      <c r="D22" s="11" t="s">
        <v>2</v>
      </c>
      <c r="E22" s="11" t="s">
        <v>3</v>
      </c>
      <c r="F22" s="11" t="s">
        <v>4</v>
      </c>
      <c r="G22" s="11" t="s">
        <v>5</v>
      </c>
      <c r="H22" s="11" t="s">
        <v>6</v>
      </c>
      <c r="I22" s="8" t="s">
        <v>7</v>
      </c>
      <c r="J22" s="55"/>
      <c r="K22" s="106"/>
    </row>
    <row r="23" spans="1:11">
      <c r="A23" s="105"/>
      <c r="B23" s="11" t="s">
        <v>73</v>
      </c>
      <c r="C23" s="18">
        <v>269</v>
      </c>
      <c r="D23" s="18">
        <v>0</v>
      </c>
      <c r="E23" s="18">
        <v>1.0000000000000135</v>
      </c>
      <c r="F23" s="18">
        <v>48.999999999999957</v>
      </c>
      <c r="G23" s="18">
        <v>65.000000000000014</v>
      </c>
      <c r="H23" s="18">
        <v>14.999999999999986</v>
      </c>
      <c r="I23" s="8"/>
      <c r="J23" s="55"/>
      <c r="K23" s="106"/>
    </row>
    <row r="24" spans="1:11">
      <c r="A24" s="105"/>
      <c r="B24" s="10" t="s">
        <v>16</v>
      </c>
      <c r="C24" s="12">
        <v>300</v>
      </c>
      <c r="D24" s="12">
        <v>320</v>
      </c>
      <c r="E24" s="12">
        <v>340</v>
      </c>
      <c r="F24" s="12">
        <v>360</v>
      </c>
      <c r="G24" s="12">
        <v>380</v>
      </c>
      <c r="H24" s="12">
        <v>400</v>
      </c>
      <c r="I24" s="33">
        <f>C24*C23+D24*D23+E24*E23+F24*F23+G24*G23+H24*H23</f>
        <v>129379.99999999999</v>
      </c>
      <c r="J24" s="55"/>
      <c r="K24" s="106"/>
    </row>
    <row r="25" spans="1:11">
      <c r="A25" s="105"/>
      <c r="B25" s="55"/>
      <c r="C25" s="55"/>
      <c r="D25" s="55"/>
      <c r="E25" s="55"/>
      <c r="F25" s="55"/>
      <c r="G25" s="55"/>
      <c r="H25" s="55"/>
      <c r="I25" s="55"/>
      <c r="J25" s="55"/>
      <c r="K25" s="106"/>
    </row>
    <row r="26" spans="1:11">
      <c r="A26" s="105"/>
      <c r="B26" s="126" t="s">
        <v>8</v>
      </c>
      <c r="C26" s="122" t="s">
        <v>74</v>
      </c>
      <c r="D26" s="122"/>
      <c r="E26" s="122"/>
      <c r="F26" s="122"/>
      <c r="G26" s="122"/>
      <c r="H26" s="123"/>
      <c r="I26" s="15" t="s">
        <v>17</v>
      </c>
      <c r="J26" s="6" t="s">
        <v>18</v>
      </c>
      <c r="K26" s="106"/>
    </row>
    <row r="27" spans="1:11">
      <c r="A27" s="105"/>
      <c r="B27" s="127"/>
      <c r="C27" s="124"/>
      <c r="D27" s="124"/>
      <c r="E27" s="124"/>
      <c r="F27" s="124"/>
      <c r="G27" s="124"/>
      <c r="H27" s="125"/>
      <c r="I27" s="10" t="s">
        <v>68</v>
      </c>
      <c r="J27" s="14" t="s">
        <v>69</v>
      </c>
      <c r="K27" s="106"/>
    </row>
    <row r="28" spans="1:11">
      <c r="A28" s="105"/>
      <c r="B28" s="11" t="s">
        <v>9</v>
      </c>
      <c r="C28" s="27">
        <v>1</v>
      </c>
      <c r="D28" s="27">
        <v>6</v>
      </c>
      <c r="E28" s="27">
        <v>8</v>
      </c>
      <c r="F28" s="27">
        <v>10</v>
      </c>
      <c r="G28" s="28">
        <v>12</v>
      </c>
      <c r="H28" s="28">
        <v>2</v>
      </c>
      <c r="I28" s="34">
        <f>C28*$C$23+D28*$D$23+E28*$E$23+F28*$F$23+G28*$G$23+H28*$H$23</f>
        <v>1577</v>
      </c>
      <c r="J28" s="30">
        <v>1577</v>
      </c>
      <c r="K28" s="106"/>
    </row>
    <row r="29" spans="1:11">
      <c r="A29" s="105"/>
      <c r="B29" s="11" t="s">
        <v>10</v>
      </c>
      <c r="C29" s="27">
        <v>6</v>
      </c>
      <c r="D29" s="27">
        <v>1</v>
      </c>
      <c r="E29" s="27">
        <v>5</v>
      </c>
      <c r="F29" s="27">
        <v>4</v>
      </c>
      <c r="G29" s="28">
        <v>2</v>
      </c>
      <c r="H29" s="28">
        <v>3</v>
      </c>
      <c r="I29" s="34">
        <f>C29*$C$23+D29*$D$23+E29*$E$23+F29*$F$23+G29*$G$23+H29*$H$23</f>
        <v>1989.9999999999998</v>
      </c>
      <c r="J29" s="30">
        <v>1990</v>
      </c>
      <c r="K29" s="106"/>
    </row>
    <row r="30" spans="1:11">
      <c r="A30" s="105"/>
      <c r="B30" s="11" t="s">
        <v>11</v>
      </c>
      <c r="C30" s="27">
        <v>3</v>
      </c>
      <c r="D30" s="27">
        <v>4</v>
      </c>
      <c r="E30" s="27">
        <v>1</v>
      </c>
      <c r="F30" s="27">
        <v>2</v>
      </c>
      <c r="G30" s="28">
        <v>5</v>
      </c>
      <c r="H30" s="28">
        <v>6</v>
      </c>
      <c r="I30" s="34">
        <f t="shared" ref="I30:I35" si="1">C30*$C$23+D30*$D$23+E30*$E$23+F30*$F$23+G30*$G$23+H30*$H$23</f>
        <v>1321</v>
      </c>
      <c r="J30" s="30">
        <v>1321</v>
      </c>
      <c r="K30" s="106"/>
    </row>
    <row r="31" spans="1:11">
      <c r="A31" s="105"/>
      <c r="B31" s="15" t="s">
        <v>13</v>
      </c>
      <c r="C31" s="23">
        <v>6</v>
      </c>
      <c r="D31" s="23">
        <v>5</v>
      </c>
      <c r="E31" s="23">
        <v>2</v>
      </c>
      <c r="F31" s="23">
        <v>1</v>
      </c>
      <c r="G31" s="26">
        <v>3</v>
      </c>
      <c r="H31" s="26">
        <v>4</v>
      </c>
      <c r="I31" s="64">
        <f t="shared" si="1"/>
        <v>1920</v>
      </c>
      <c r="J31" s="13">
        <v>1920</v>
      </c>
      <c r="K31" s="106"/>
    </row>
    <row r="32" spans="1:11">
      <c r="A32" s="105"/>
      <c r="B32" s="11" t="s">
        <v>12</v>
      </c>
      <c r="C32" s="27">
        <v>3</v>
      </c>
      <c r="D32" s="27">
        <v>2</v>
      </c>
      <c r="E32" s="27">
        <v>6</v>
      </c>
      <c r="F32" s="27">
        <v>4</v>
      </c>
      <c r="G32" s="28">
        <v>1</v>
      </c>
      <c r="H32" s="28">
        <v>5</v>
      </c>
      <c r="I32" s="34">
        <f t="shared" si="1"/>
        <v>1149</v>
      </c>
      <c r="J32" s="30">
        <v>1149</v>
      </c>
      <c r="K32" s="106"/>
    </row>
    <row r="33" spans="1:11">
      <c r="A33" s="105"/>
      <c r="B33" s="11" t="s">
        <v>14</v>
      </c>
      <c r="C33" s="27">
        <v>2</v>
      </c>
      <c r="D33" s="27">
        <v>5</v>
      </c>
      <c r="E33" s="27">
        <v>6</v>
      </c>
      <c r="F33" s="27">
        <v>3</v>
      </c>
      <c r="G33" s="28">
        <v>4</v>
      </c>
      <c r="H33" s="28">
        <v>1</v>
      </c>
      <c r="I33" s="34">
        <f t="shared" si="1"/>
        <v>966</v>
      </c>
      <c r="J33" s="30">
        <v>1000</v>
      </c>
      <c r="K33" s="106"/>
    </row>
    <row r="34" spans="1:11">
      <c r="A34" s="105"/>
      <c r="B34" s="10" t="s">
        <v>15</v>
      </c>
      <c r="C34" s="24">
        <v>3</v>
      </c>
      <c r="D34" s="24">
        <v>2</v>
      </c>
      <c r="E34" s="24">
        <v>5</v>
      </c>
      <c r="F34" s="24">
        <v>6</v>
      </c>
      <c r="G34" s="24">
        <v>1</v>
      </c>
      <c r="H34" s="25">
        <v>4</v>
      </c>
      <c r="I34" s="65">
        <f t="shared" si="1"/>
        <v>1231</v>
      </c>
      <c r="J34" s="7">
        <v>1231</v>
      </c>
      <c r="K34" s="106"/>
    </row>
    <row r="35" spans="1:11">
      <c r="A35" s="105"/>
      <c r="B35" s="10" t="s">
        <v>19</v>
      </c>
      <c r="C35" s="24">
        <v>5</v>
      </c>
      <c r="D35" s="24">
        <v>6</v>
      </c>
      <c r="E35" s="24">
        <v>2</v>
      </c>
      <c r="F35" s="24">
        <v>1</v>
      </c>
      <c r="G35" s="25">
        <v>3</v>
      </c>
      <c r="H35" s="25">
        <v>4</v>
      </c>
      <c r="I35" s="65">
        <f t="shared" si="1"/>
        <v>1651</v>
      </c>
      <c r="J35" s="7">
        <v>2000</v>
      </c>
      <c r="K35" s="106"/>
    </row>
    <row r="36" spans="1:11">
      <c r="A36" s="105"/>
      <c r="B36" s="55"/>
      <c r="C36" s="55"/>
      <c r="D36" s="55"/>
      <c r="E36" s="55"/>
      <c r="F36" s="55"/>
      <c r="G36" s="55"/>
      <c r="H36" s="55"/>
      <c r="I36" s="55"/>
      <c r="J36" s="55"/>
      <c r="K36" s="106"/>
    </row>
    <row r="37" spans="1:11">
      <c r="A37" s="105"/>
      <c r="B37" s="55"/>
      <c r="C37" s="55"/>
      <c r="D37" s="55"/>
      <c r="E37" s="55"/>
      <c r="F37" s="55"/>
      <c r="G37" s="55"/>
      <c r="H37" s="55"/>
      <c r="I37" s="55"/>
      <c r="J37" s="55"/>
      <c r="K37" s="106"/>
    </row>
    <row r="38" spans="1:11">
      <c r="A38" s="105"/>
      <c r="B38" s="57" t="s">
        <v>209</v>
      </c>
      <c r="C38" s="59">
        <v>1</v>
      </c>
      <c r="D38" s="9">
        <v>1</v>
      </c>
      <c r="E38" s="9">
        <v>1</v>
      </c>
      <c r="F38" s="9">
        <v>1</v>
      </c>
      <c r="G38" s="58">
        <v>1</v>
      </c>
      <c r="H38" s="9">
        <v>1</v>
      </c>
      <c r="I38" s="55"/>
      <c r="J38" s="55"/>
      <c r="K38" s="106"/>
    </row>
    <row r="39" spans="1:11">
      <c r="A39" s="105"/>
      <c r="B39" s="56" t="s">
        <v>210</v>
      </c>
      <c r="C39" s="67">
        <f>C23-MIN($J$28/C28,$J$29/C29,$J$30/C30,$J$31/C31,$J$32/C32,$J$33/C33,$J$34/C34,$J$35/C35)*C38</f>
        <v>-51</v>
      </c>
      <c r="D39" s="67">
        <f>D23-MIN($J$28/D28,$J$29/D29,$J$30/D30,$J$31/D31,$J$32/D32,$J$33/D33,$J$34/D34,$J$35/D35)*D38</f>
        <v>-200</v>
      </c>
      <c r="E39" s="67">
        <f t="shared" ref="E39:H39" si="2">E23-MIN($J$28/E28,$J$29/E29,$J$30/E30,$J$31/E31,$J$32/E32,$J$33/E33,$J$34/E34,$J$35/E35)*E38</f>
        <v>-165.66666666666666</v>
      </c>
      <c r="F39" s="67">
        <f t="shared" si="2"/>
        <v>-108.70000000000003</v>
      </c>
      <c r="G39" s="68">
        <f t="shared" si="2"/>
        <v>-66.416666666666643</v>
      </c>
      <c r="H39" s="69">
        <f t="shared" si="2"/>
        <v>-205.16666666666669</v>
      </c>
      <c r="I39" s="55"/>
      <c r="J39" s="55"/>
      <c r="K39" s="106"/>
    </row>
    <row r="40" spans="1:11">
      <c r="A40" s="105"/>
      <c r="B40" s="56" t="s">
        <v>238</v>
      </c>
      <c r="C40" s="67">
        <f>SUM(C38:H38)</f>
        <v>6</v>
      </c>
      <c r="D40" s="110"/>
      <c r="E40" s="110"/>
      <c r="F40" s="110"/>
      <c r="G40" s="110"/>
      <c r="H40" s="69"/>
      <c r="I40" s="55"/>
      <c r="J40" s="55"/>
      <c r="K40" s="106"/>
    </row>
    <row r="41" spans="1:11">
      <c r="A41" s="105"/>
      <c r="B41" s="56" t="s">
        <v>239</v>
      </c>
      <c r="C41" s="67">
        <v>3</v>
      </c>
      <c r="D41" s="110"/>
      <c r="E41" s="110"/>
      <c r="F41" s="110"/>
      <c r="G41" s="110"/>
      <c r="H41" s="69"/>
      <c r="I41" s="55"/>
      <c r="J41" s="55"/>
      <c r="K41" s="106"/>
    </row>
    <row r="42" spans="1:11">
      <c r="A42" s="105"/>
      <c r="B42" s="56" t="s">
        <v>240</v>
      </c>
      <c r="C42" s="84">
        <f>2*(C41)</f>
        <v>6</v>
      </c>
      <c r="D42" s="85"/>
      <c r="E42" s="85"/>
      <c r="F42" s="85"/>
      <c r="G42" s="85"/>
      <c r="H42" s="86"/>
      <c r="I42" s="55"/>
      <c r="J42" s="55"/>
      <c r="K42" s="106"/>
    </row>
    <row r="43" spans="1:11">
      <c r="A43" s="105"/>
      <c r="B43" s="55"/>
      <c r="C43" s="55"/>
      <c r="D43" s="55"/>
      <c r="E43" s="55"/>
      <c r="F43" s="55"/>
      <c r="G43" s="55"/>
      <c r="H43" s="55"/>
      <c r="I43" s="55"/>
      <c r="J43" s="55"/>
      <c r="K43" s="106"/>
    </row>
    <row r="44" spans="1:11">
      <c r="A44" s="105"/>
      <c r="B44" s="16" t="s">
        <v>70</v>
      </c>
      <c r="C44" s="55"/>
      <c r="D44" s="55"/>
      <c r="E44" s="55"/>
      <c r="F44" s="55"/>
      <c r="G44" s="55"/>
      <c r="H44" s="55"/>
      <c r="I44" s="55"/>
      <c r="J44" s="55"/>
      <c r="K44" s="106"/>
    </row>
    <row r="45" spans="1:11">
      <c r="A45" s="105"/>
      <c r="B45" s="19" t="s">
        <v>71</v>
      </c>
      <c r="C45" s="55"/>
      <c r="D45" s="55"/>
      <c r="E45" s="55"/>
      <c r="F45" s="55"/>
      <c r="G45" s="55"/>
      <c r="H45" s="55"/>
      <c r="I45" s="55"/>
      <c r="J45" s="55"/>
      <c r="K45" s="106"/>
    </row>
    <row r="46" spans="1:11">
      <c r="A46" s="105"/>
      <c r="B46" s="21" t="s">
        <v>72</v>
      </c>
      <c r="C46" s="55"/>
      <c r="D46" s="55"/>
      <c r="E46" s="55"/>
      <c r="F46" s="55"/>
      <c r="G46" s="55"/>
      <c r="H46" s="55"/>
      <c r="I46" s="55"/>
      <c r="J46" s="55"/>
      <c r="K46" s="106"/>
    </row>
    <row r="47" spans="1:11" ht="17" thickBot="1">
      <c r="A47" s="105"/>
      <c r="B47" s="103" t="s">
        <v>76</v>
      </c>
      <c r="C47" s="104"/>
      <c r="D47" s="55"/>
      <c r="E47" s="55"/>
      <c r="F47" s="55"/>
      <c r="G47" s="55"/>
      <c r="H47" s="55"/>
      <c r="I47" s="55"/>
      <c r="J47" s="55"/>
      <c r="K47" s="106"/>
    </row>
    <row r="48" spans="1:11" ht="18" thickTop="1" thickBot="1">
      <c r="A48" s="107"/>
      <c r="B48" s="108"/>
      <c r="C48" s="108"/>
      <c r="D48" s="108"/>
      <c r="E48" s="108"/>
      <c r="F48" s="108"/>
      <c r="G48" s="108"/>
      <c r="H48" s="108"/>
      <c r="I48" s="108"/>
      <c r="J48" s="108"/>
      <c r="K48" s="120"/>
    </row>
    <row r="49" ht="17" thickTop="1"/>
  </sheetData>
  <mergeCells count="6">
    <mergeCell ref="B3:D3"/>
    <mergeCell ref="B9:B10"/>
    <mergeCell ref="C9:H10"/>
    <mergeCell ref="B20:G20"/>
    <mergeCell ref="B26:B27"/>
    <mergeCell ref="C26:H27"/>
  </mergeCells>
  <pageMargins left="0.7" right="0.7" top="0.75" bottom="0.75" header="0.3" footer="0.3"/>
  <pageSetup paperSize="9"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3A414-C623-4088-BD15-B36B33DCCF03}">
  <dimension ref="A3:K48"/>
  <sheetViews>
    <sheetView topLeftCell="A15" workbookViewId="0">
      <selection activeCell="J44" sqref="J44"/>
    </sheetView>
  </sheetViews>
  <sheetFormatPr baseColWidth="10" defaultColWidth="8.83203125" defaultRowHeight="16"/>
  <cols>
    <col min="2" max="2" width="24" bestFit="1" customWidth="1"/>
    <col min="9" max="9" width="14.1640625" bestFit="1" customWidth="1"/>
    <col min="10" max="10" width="18" bestFit="1" customWidth="1"/>
  </cols>
  <sheetData>
    <row r="3" spans="2:11" ht="24">
      <c r="B3" s="128" t="s">
        <v>192</v>
      </c>
      <c r="C3" s="129"/>
      <c r="D3" s="130"/>
    </row>
    <row r="4" spans="2:11">
      <c r="B4" s="43"/>
    </row>
    <row r="5" spans="2:11">
      <c r="B5" s="9"/>
      <c r="C5" s="11" t="s">
        <v>1</v>
      </c>
      <c r="D5" s="11" t="s">
        <v>2</v>
      </c>
      <c r="E5" s="11" t="s">
        <v>3</v>
      </c>
      <c r="F5" s="11" t="s">
        <v>4</v>
      </c>
      <c r="G5" s="11" t="s">
        <v>5</v>
      </c>
      <c r="H5" s="11" t="s">
        <v>6</v>
      </c>
      <c r="I5" s="8" t="s">
        <v>7</v>
      </c>
    </row>
    <row r="6" spans="2:11">
      <c r="B6" s="11" t="s">
        <v>73</v>
      </c>
      <c r="C6" s="70">
        <v>268.99999999999994</v>
      </c>
      <c r="D6" s="87">
        <v>8.3092033208878171E-14</v>
      </c>
      <c r="E6" s="70">
        <v>1.0000000000000158</v>
      </c>
      <c r="F6" s="70">
        <v>48.999999999999986</v>
      </c>
      <c r="G6" s="70">
        <v>64.999999999999972</v>
      </c>
      <c r="H6" s="70">
        <v>14.999999999999945</v>
      </c>
      <c r="I6" s="88"/>
      <c r="J6" s="62"/>
      <c r="K6" s="62"/>
    </row>
    <row r="7" spans="2:11">
      <c r="B7" s="10" t="s">
        <v>16</v>
      </c>
      <c r="C7" s="89">
        <v>300</v>
      </c>
      <c r="D7" s="89">
        <v>320</v>
      </c>
      <c r="E7" s="89">
        <v>340</v>
      </c>
      <c r="F7" s="89">
        <v>360</v>
      </c>
      <c r="G7" s="89">
        <v>380</v>
      </c>
      <c r="H7" s="89">
        <v>400</v>
      </c>
      <c r="I7" s="90">
        <f>C7*C6+D7*D6+E7*E6+F7*F6+G7*G6+H7*H6</f>
        <v>129379.99999999997</v>
      </c>
      <c r="J7" s="62"/>
      <c r="K7" s="62"/>
    </row>
    <row r="8" spans="2:11">
      <c r="C8" s="62"/>
      <c r="D8" s="62"/>
      <c r="E8" s="62"/>
      <c r="F8" s="62"/>
      <c r="G8" s="62"/>
      <c r="H8" s="62"/>
      <c r="I8" s="62"/>
      <c r="J8" s="62"/>
      <c r="K8" s="62"/>
    </row>
    <row r="9" spans="2:11">
      <c r="B9" s="126" t="s">
        <v>8</v>
      </c>
      <c r="C9" s="131" t="s">
        <v>74</v>
      </c>
      <c r="D9" s="131"/>
      <c r="E9" s="131"/>
      <c r="F9" s="131"/>
      <c r="G9" s="131"/>
      <c r="H9" s="132"/>
      <c r="I9" s="91" t="s">
        <v>17</v>
      </c>
      <c r="J9" s="92" t="s">
        <v>18</v>
      </c>
      <c r="K9" s="62"/>
    </row>
    <row r="10" spans="2:11">
      <c r="B10" s="127"/>
      <c r="C10" s="133"/>
      <c r="D10" s="133"/>
      <c r="E10" s="133"/>
      <c r="F10" s="133"/>
      <c r="G10" s="133"/>
      <c r="H10" s="134"/>
      <c r="I10" s="93" t="s">
        <v>68</v>
      </c>
      <c r="J10" s="94" t="s">
        <v>69</v>
      </c>
      <c r="K10" s="62"/>
    </row>
    <row r="11" spans="2:11">
      <c r="B11" s="11" t="s">
        <v>9</v>
      </c>
      <c r="C11" s="70">
        <v>1</v>
      </c>
      <c r="D11" s="70">
        <v>6</v>
      </c>
      <c r="E11" s="70">
        <v>8</v>
      </c>
      <c r="F11" s="70">
        <v>10</v>
      </c>
      <c r="G11" s="95">
        <v>12</v>
      </c>
      <c r="H11" s="95">
        <v>2</v>
      </c>
      <c r="I11" s="70">
        <f>C11*$C$6+D11*$D$6+E11*$E$6+F11*$F$6+G11*$G$6+H11*$H$6</f>
        <v>1577</v>
      </c>
      <c r="J11" s="95">
        <v>1577</v>
      </c>
      <c r="K11" s="62"/>
    </row>
    <row r="12" spans="2:11">
      <c r="B12" s="11" t="s">
        <v>10</v>
      </c>
      <c r="C12" s="70">
        <v>6</v>
      </c>
      <c r="D12" s="70">
        <v>1</v>
      </c>
      <c r="E12" s="70">
        <v>5</v>
      </c>
      <c r="F12" s="70">
        <v>4</v>
      </c>
      <c r="G12" s="95">
        <v>2</v>
      </c>
      <c r="H12" s="95">
        <v>3</v>
      </c>
      <c r="I12" s="70">
        <f>C12*$C$6+D12*$D$6+E12*$E$6+F12*$F$6+G12*$G$6+H12*$H$6</f>
        <v>1989.9999999999993</v>
      </c>
      <c r="J12" s="95">
        <v>1990</v>
      </c>
      <c r="K12" s="62"/>
    </row>
    <row r="13" spans="2:11">
      <c r="B13" s="11" t="s">
        <v>11</v>
      </c>
      <c r="C13" s="70">
        <v>3</v>
      </c>
      <c r="D13" s="70">
        <v>4</v>
      </c>
      <c r="E13" s="70">
        <v>1</v>
      </c>
      <c r="F13" s="70">
        <v>2</v>
      </c>
      <c r="G13" s="95">
        <v>5</v>
      </c>
      <c r="H13" s="95">
        <v>6</v>
      </c>
      <c r="I13" s="70">
        <f t="shared" ref="I13:I18" si="0">C13*$C$6+D13*$D$6+E13*$E$6+F13*$F$6+G13*$G$6+H13*$H$6</f>
        <v>1320.9999999999998</v>
      </c>
      <c r="J13" s="95">
        <v>1321</v>
      </c>
      <c r="K13" s="62"/>
    </row>
    <row r="14" spans="2:11">
      <c r="B14" s="15" t="s">
        <v>13</v>
      </c>
      <c r="C14" s="96">
        <v>6</v>
      </c>
      <c r="D14" s="96">
        <v>5</v>
      </c>
      <c r="E14" s="96">
        <v>2</v>
      </c>
      <c r="F14" s="96">
        <v>1</v>
      </c>
      <c r="G14" s="97">
        <v>3</v>
      </c>
      <c r="H14" s="97">
        <v>4</v>
      </c>
      <c r="I14" s="96">
        <f t="shared" si="0"/>
        <v>1919.9999999999998</v>
      </c>
      <c r="J14" s="98">
        <v>1920</v>
      </c>
      <c r="K14" s="62"/>
    </row>
    <row r="15" spans="2:11">
      <c r="B15" s="11" t="s">
        <v>12</v>
      </c>
      <c r="C15" s="70">
        <v>3</v>
      </c>
      <c r="D15" s="70">
        <v>2</v>
      </c>
      <c r="E15" s="70">
        <v>6</v>
      </c>
      <c r="F15" s="70">
        <v>4</v>
      </c>
      <c r="G15" s="95">
        <v>1</v>
      </c>
      <c r="H15" s="95">
        <v>5</v>
      </c>
      <c r="I15" s="70">
        <f t="shared" si="0"/>
        <v>1148.9999999999998</v>
      </c>
      <c r="J15" s="95">
        <v>1149</v>
      </c>
      <c r="K15" s="62"/>
    </row>
    <row r="16" spans="2:11">
      <c r="B16" s="11" t="s">
        <v>14</v>
      </c>
      <c r="C16" s="70">
        <v>2</v>
      </c>
      <c r="D16" s="70">
        <v>5</v>
      </c>
      <c r="E16" s="70">
        <v>6</v>
      </c>
      <c r="F16" s="70">
        <v>3</v>
      </c>
      <c r="G16" s="95">
        <v>4</v>
      </c>
      <c r="H16" s="95">
        <v>1</v>
      </c>
      <c r="I16" s="70">
        <f t="shared" si="0"/>
        <v>966.00000000000034</v>
      </c>
      <c r="J16" s="95">
        <v>1000</v>
      </c>
      <c r="K16" s="62"/>
    </row>
    <row r="17" spans="1:11">
      <c r="B17" s="10" t="s">
        <v>15</v>
      </c>
      <c r="C17" s="89">
        <v>3</v>
      </c>
      <c r="D17" s="89">
        <v>2</v>
      </c>
      <c r="E17" s="89">
        <v>5</v>
      </c>
      <c r="F17" s="89">
        <v>6</v>
      </c>
      <c r="G17" s="89">
        <v>1</v>
      </c>
      <c r="H17" s="90">
        <v>4</v>
      </c>
      <c r="I17" s="89">
        <f t="shared" si="0"/>
        <v>1230.9999999999998</v>
      </c>
      <c r="J17" s="90">
        <v>1231</v>
      </c>
      <c r="K17" s="62"/>
    </row>
    <row r="18" spans="1:11">
      <c r="B18" s="10" t="s">
        <v>19</v>
      </c>
      <c r="C18" s="89">
        <v>5</v>
      </c>
      <c r="D18" s="89">
        <v>6</v>
      </c>
      <c r="E18" s="89">
        <v>2</v>
      </c>
      <c r="F18" s="89">
        <v>1</v>
      </c>
      <c r="G18" s="90">
        <v>3</v>
      </c>
      <c r="H18" s="90">
        <v>4</v>
      </c>
      <c r="I18" s="89">
        <f t="shared" si="0"/>
        <v>1651</v>
      </c>
      <c r="J18" s="90">
        <v>2000</v>
      </c>
      <c r="K18" s="62"/>
    </row>
    <row r="19" spans="1:11" ht="17" thickBot="1"/>
    <row r="20" spans="1:11" ht="25" thickTop="1">
      <c r="A20" s="112"/>
      <c r="B20" s="143" t="s">
        <v>235</v>
      </c>
      <c r="C20" s="144"/>
      <c r="D20" s="144"/>
      <c r="E20" s="144"/>
      <c r="F20" s="144"/>
      <c r="G20" s="144"/>
      <c r="H20" s="144"/>
      <c r="I20" s="144"/>
      <c r="J20" s="144"/>
      <c r="K20" s="114"/>
    </row>
    <row r="21" spans="1:11">
      <c r="A21" s="105"/>
      <c r="B21" s="55"/>
      <c r="C21" s="55"/>
      <c r="D21" s="55"/>
      <c r="E21" s="55"/>
      <c r="F21" s="55"/>
      <c r="G21" s="55"/>
      <c r="H21" s="55"/>
      <c r="I21" s="55"/>
      <c r="J21" s="55"/>
      <c r="K21" s="106"/>
    </row>
    <row r="22" spans="1:11">
      <c r="A22" s="105"/>
      <c r="B22" s="55"/>
      <c r="C22" s="55"/>
      <c r="D22" s="55"/>
      <c r="E22" s="55"/>
      <c r="F22" s="55"/>
      <c r="G22" s="55"/>
      <c r="H22" s="55"/>
      <c r="I22" s="55"/>
      <c r="J22" s="55"/>
      <c r="K22" s="106"/>
    </row>
    <row r="23" spans="1:11">
      <c r="A23" s="105"/>
      <c r="B23" s="9"/>
      <c r="C23" s="11" t="s">
        <v>1</v>
      </c>
      <c r="D23" s="11" t="s">
        <v>2</v>
      </c>
      <c r="E23" s="11" t="s">
        <v>3</v>
      </c>
      <c r="F23" s="11" t="s">
        <v>4</v>
      </c>
      <c r="G23" s="11" t="s">
        <v>5</v>
      </c>
      <c r="H23" s="11" t="s">
        <v>6</v>
      </c>
      <c r="I23" s="8" t="s">
        <v>7</v>
      </c>
      <c r="J23" s="55"/>
      <c r="K23" s="106"/>
    </row>
    <row r="24" spans="1:11">
      <c r="A24" s="105"/>
      <c r="B24" s="11" t="s">
        <v>73</v>
      </c>
      <c r="C24" s="18">
        <v>269.40190249702738</v>
      </c>
      <c r="D24" s="18">
        <v>0</v>
      </c>
      <c r="E24" s="18">
        <v>2.6645352591003757E-15</v>
      </c>
      <c r="F24" s="18">
        <v>49.835909631391189</v>
      </c>
      <c r="G24" s="18">
        <v>64.986920332937004</v>
      </c>
      <c r="H24" s="18">
        <v>14.697978596908419</v>
      </c>
      <c r="I24" s="8"/>
      <c r="J24" s="55"/>
      <c r="K24" s="106"/>
    </row>
    <row r="25" spans="1:11">
      <c r="A25" s="105"/>
      <c r="B25" s="11" t="s">
        <v>16</v>
      </c>
      <c r="C25" s="9">
        <v>300</v>
      </c>
      <c r="D25" s="9">
        <v>320</v>
      </c>
      <c r="E25" s="7">
        <v>340</v>
      </c>
      <c r="F25" s="9">
        <v>360</v>
      </c>
      <c r="G25" s="9">
        <v>380</v>
      </c>
      <c r="H25" s="9">
        <v>400</v>
      </c>
      <c r="I25" s="33">
        <f>SUMPRODUCT(C24:H24,C25:H25)-SUMPRODUCT(C26:H26,C40:H40)</f>
        <v>121335.71938168848</v>
      </c>
      <c r="J25" s="55"/>
      <c r="K25" s="106"/>
    </row>
    <row r="26" spans="1:11">
      <c r="A26" s="105"/>
      <c r="B26" s="11" t="s">
        <v>212</v>
      </c>
      <c r="C26" s="9">
        <v>2000</v>
      </c>
      <c r="D26" s="9">
        <v>2000</v>
      </c>
      <c r="E26" s="9">
        <v>2000</v>
      </c>
      <c r="F26" s="9">
        <v>2000</v>
      </c>
      <c r="G26" s="9">
        <v>2000</v>
      </c>
      <c r="H26" s="70">
        <v>2000</v>
      </c>
      <c r="I26" s="71"/>
      <c r="J26" s="55"/>
      <c r="K26" s="106"/>
    </row>
    <row r="27" spans="1:11">
      <c r="A27" s="105"/>
      <c r="B27" s="55"/>
      <c r="C27" s="55"/>
      <c r="D27" s="55"/>
      <c r="E27" s="55"/>
      <c r="F27" s="55"/>
      <c r="G27" s="55"/>
      <c r="H27" s="55"/>
      <c r="I27" s="111"/>
      <c r="J27" s="55"/>
      <c r="K27" s="106"/>
    </row>
    <row r="28" spans="1:11">
      <c r="A28" s="105"/>
      <c r="B28" s="126" t="s">
        <v>8</v>
      </c>
      <c r="C28" s="122" t="s">
        <v>74</v>
      </c>
      <c r="D28" s="122"/>
      <c r="E28" s="122"/>
      <c r="F28" s="122"/>
      <c r="G28" s="122"/>
      <c r="H28" s="123"/>
      <c r="I28" s="72" t="s">
        <v>17</v>
      </c>
      <c r="J28" s="6" t="s">
        <v>18</v>
      </c>
      <c r="K28" s="106"/>
    </row>
    <row r="29" spans="1:11">
      <c r="A29" s="105"/>
      <c r="B29" s="127"/>
      <c r="C29" s="124"/>
      <c r="D29" s="124"/>
      <c r="E29" s="124"/>
      <c r="F29" s="124"/>
      <c r="G29" s="124"/>
      <c r="H29" s="125"/>
      <c r="I29" s="73" t="s">
        <v>68</v>
      </c>
      <c r="J29" s="14" t="s">
        <v>69</v>
      </c>
      <c r="K29" s="106"/>
    </row>
    <row r="30" spans="1:11">
      <c r="A30" s="105"/>
      <c r="B30" s="11" t="s">
        <v>9</v>
      </c>
      <c r="C30" s="27">
        <v>1</v>
      </c>
      <c r="D30" s="27">
        <v>6</v>
      </c>
      <c r="E30" s="27">
        <v>8</v>
      </c>
      <c r="F30" s="27">
        <v>10</v>
      </c>
      <c r="G30" s="28">
        <v>12</v>
      </c>
      <c r="H30" s="28">
        <v>2</v>
      </c>
      <c r="I30" s="34">
        <f>C30*$C$24+D30*$D$24+E30*$E$24+F30*$F$24+G30*$G$24+H30*$H$24</f>
        <v>1577.0000000000002</v>
      </c>
      <c r="J30" s="30">
        <v>1577</v>
      </c>
      <c r="K30" s="106"/>
    </row>
    <row r="31" spans="1:11">
      <c r="A31" s="105"/>
      <c r="B31" s="11" t="s">
        <v>10</v>
      </c>
      <c r="C31" s="27">
        <v>6</v>
      </c>
      <c r="D31" s="27">
        <v>1</v>
      </c>
      <c r="E31" s="27">
        <v>5</v>
      </c>
      <c r="F31" s="27">
        <v>4</v>
      </c>
      <c r="G31" s="28">
        <v>2</v>
      </c>
      <c r="H31" s="28">
        <v>3</v>
      </c>
      <c r="I31" s="34">
        <f>C31*$C$24+D31*$D$24+E31*$E$24+F31*$F$24+G31*$G$24+H31*$H$24</f>
        <v>1989.8228299643283</v>
      </c>
      <c r="J31" s="30">
        <v>1990</v>
      </c>
      <c r="K31" s="106"/>
    </row>
    <row r="32" spans="1:11">
      <c r="A32" s="105"/>
      <c r="B32" s="11" t="s">
        <v>11</v>
      </c>
      <c r="C32" s="27">
        <v>3</v>
      </c>
      <c r="D32" s="27">
        <v>4</v>
      </c>
      <c r="E32" s="27">
        <v>1</v>
      </c>
      <c r="F32" s="27">
        <v>2</v>
      </c>
      <c r="G32" s="28">
        <v>5</v>
      </c>
      <c r="H32" s="28">
        <v>6</v>
      </c>
      <c r="I32" s="34">
        <f t="shared" ref="I32:I37" si="1">C32*$C$24+D32*$D$24+E32*$E$24+F32*$F$24+G32*$G$24+H32*$H$24</f>
        <v>1321</v>
      </c>
      <c r="J32" s="30">
        <v>1321</v>
      </c>
      <c r="K32" s="106"/>
    </row>
    <row r="33" spans="1:11">
      <c r="A33" s="105"/>
      <c r="B33" s="15" t="s">
        <v>13</v>
      </c>
      <c r="C33" s="23">
        <v>6</v>
      </c>
      <c r="D33" s="23">
        <v>5</v>
      </c>
      <c r="E33" s="23">
        <v>2</v>
      </c>
      <c r="F33" s="23">
        <v>1</v>
      </c>
      <c r="G33" s="26">
        <v>3</v>
      </c>
      <c r="H33" s="26">
        <v>4</v>
      </c>
      <c r="I33" s="64">
        <f t="shared" si="1"/>
        <v>1920.0000000000002</v>
      </c>
      <c r="J33" s="13">
        <v>1920</v>
      </c>
      <c r="K33" s="106"/>
    </row>
    <row r="34" spans="1:11">
      <c r="A34" s="105"/>
      <c r="B34" s="11" t="s">
        <v>12</v>
      </c>
      <c r="C34" s="27">
        <v>3</v>
      </c>
      <c r="D34" s="27">
        <v>2</v>
      </c>
      <c r="E34" s="27">
        <v>6</v>
      </c>
      <c r="F34" s="27">
        <v>4</v>
      </c>
      <c r="G34" s="28">
        <v>1</v>
      </c>
      <c r="H34" s="28">
        <v>5</v>
      </c>
      <c r="I34" s="34">
        <f t="shared" si="1"/>
        <v>1146.0261593341261</v>
      </c>
      <c r="J34" s="30">
        <v>1149</v>
      </c>
      <c r="K34" s="106"/>
    </row>
    <row r="35" spans="1:11">
      <c r="A35" s="105"/>
      <c r="B35" s="11" t="s">
        <v>14</v>
      </c>
      <c r="C35" s="27">
        <v>2</v>
      </c>
      <c r="D35" s="27">
        <v>5</v>
      </c>
      <c r="E35" s="27">
        <v>6</v>
      </c>
      <c r="F35" s="27">
        <v>3</v>
      </c>
      <c r="G35" s="28">
        <v>4</v>
      </c>
      <c r="H35" s="28">
        <v>1</v>
      </c>
      <c r="I35" s="34">
        <f t="shared" si="1"/>
        <v>962.9571938168848</v>
      </c>
      <c r="J35" s="30">
        <v>1000</v>
      </c>
      <c r="K35" s="106"/>
    </row>
    <row r="36" spans="1:11">
      <c r="A36" s="105"/>
      <c r="B36" s="10" t="s">
        <v>15</v>
      </c>
      <c r="C36" s="24">
        <v>3</v>
      </c>
      <c r="D36" s="24">
        <v>2</v>
      </c>
      <c r="E36" s="24">
        <v>5</v>
      </c>
      <c r="F36" s="24">
        <v>6</v>
      </c>
      <c r="G36" s="24">
        <v>1</v>
      </c>
      <c r="H36" s="25">
        <v>4</v>
      </c>
      <c r="I36" s="65">
        <f>C36*$C$24+D36*$D$24+E36*$E$24+F36*$F$24+G36*$G$24+H36*$H$24</f>
        <v>1231</v>
      </c>
      <c r="J36" s="7">
        <v>1231</v>
      </c>
      <c r="K36" s="106"/>
    </row>
    <row r="37" spans="1:11">
      <c r="A37" s="105"/>
      <c r="B37" s="10" t="s">
        <v>19</v>
      </c>
      <c r="C37" s="24">
        <v>5</v>
      </c>
      <c r="D37" s="24">
        <v>6</v>
      </c>
      <c r="E37" s="24">
        <v>2</v>
      </c>
      <c r="F37" s="24">
        <v>1</v>
      </c>
      <c r="G37" s="25">
        <v>3</v>
      </c>
      <c r="H37" s="25">
        <v>4</v>
      </c>
      <c r="I37" s="65">
        <f t="shared" si="1"/>
        <v>1650.5980975029727</v>
      </c>
      <c r="J37" s="7">
        <v>2000</v>
      </c>
      <c r="K37" s="106"/>
    </row>
    <row r="38" spans="1:11">
      <c r="A38" s="105"/>
      <c r="B38" s="55"/>
      <c r="C38" s="55"/>
      <c r="D38" s="55"/>
      <c r="E38" s="55"/>
      <c r="F38" s="55"/>
      <c r="G38" s="55"/>
      <c r="H38" s="55"/>
      <c r="I38" s="55"/>
      <c r="J38" s="55"/>
      <c r="K38" s="106"/>
    </row>
    <row r="39" spans="1:11">
      <c r="A39" s="105"/>
      <c r="B39" s="55"/>
      <c r="C39" s="55"/>
      <c r="D39" s="55"/>
      <c r="E39" s="55"/>
      <c r="F39" s="55"/>
      <c r="G39" s="55"/>
      <c r="H39" s="55"/>
      <c r="I39" s="55"/>
      <c r="J39" s="55"/>
      <c r="K39" s="106"/>
    </row>
    <row r="40" spans="1:11">
      <c r="A40" s="105"/>
      <c r="B40" s="57" t="s">
        <v>209</v>
      </c>
      <c r="C40" s="59">
        <v>1</v>
      </c>
      <c r="D40" s="9">
        <v>0</v>
      </c>
      <c r="E40" s="9">
        <v>0</v>
      </c>
      <c r="F40" s="9">
        <v>1</v>
      </c>
      <c r="G40" s="58">
        <v>1</v>
      </c>
      <c r="H40" s="9">
        <v>1</v>
      </c>
      <c r="I40" s="55"/>
      <c r="J40" s="55"/>
      <c r="K40" s="106"/>
    </row>
    <row r="41" spans="1:11">
      <c r="A41" s="105"/>
      <c r="B41" s="56" t="s">
        <v>210</v>
      </c>
      <c r="C41" s="67">
        <f>C24-MIN($J$30/C30,$J$31/C31,$J$32/C32,$J$33/C33,$J$34/C34,$J$35/C35,$J$36/C36,$J$37/C37)*C40</f>
        <v>-50.598097502972621</v>
      </c>
      <c r="D41" s="67">
        <f>D24-MIN($J$30/D30,$J$31/D31,$J$32/D32,$J$33/D33,$J$34/D34,$J$35/D35,$J$36/D36,$J$37/D37)*D40</f>
        <v>0</v>
      </c>
      <c r="E41" s="67">
        <f t="shared" ref="E41:H41" si="2">E24-MIN($J$30/E30,$J$31/E31,$J$32/E32,$J$33/E33,$J$34/E34,$J$35/E35,$J$36/E36,$J$37/E37)*E40</f>
        <v>2.6645352591003757E-15</v>
      </c>
      <c r="F41" s="67">
        <f t="shared" si="2"/>
        <v>-107.8640903686088</v>
      </c>
      <c r="G41" s="68">
        <f t="shared" si="2"/>
        <v>-66.429746333729653</v>
      </c>
      <c r="H41" s="69">
        <f t="shared" si="2"/>
        <v>-205.46868806975823</v>
      </c>
      <c r="I41" s="55"/>
      <c r="J41" s="55"/>
      <c r="K41" s="106"/>
    </row>
    <row r="42" spans="1:11">
      <c r="A42" s="105"/>
      <c r="B42" s="55"/>
      <c r="C42" s="55"/>
      <c r="D42" s="55"/>
      <c r="E42" s="55"/>
      <c r="F42" s="55"/>
      <c r="G42" s="55"/>
      <c r="H42" s="55"/>
      <c r="I42" s="55"/>
      <c r="J42" s="55"/>
      <c r="K42" s="106"/>
    </row>
    <row r="43" spans="1:11">
      <c r="A43" s="105"/>
      <c r="B43" s="16" t="s">
        <v>70</v>
      </c>
      <c r="C43" s="55"/>
      <c r="D43" s="55"/>
      <c r="E43" s="55"/>
      <c r="F43" s="55"/>
      <c r="G43" s="55"/>
      <c r="H43" s="55"/>
      <c r="I43" s="55"/>
      <c r="J43" s="55"/>
      <c r="K43" s="106"/>
    </row>
    <row r="44" spans="1:11">
      <c r="A44" s="105"/>
      <c r="B44" s="19" t="s">
        <v>71</v>
      </c>
      <c r="C44" s="55"/>
      <c r="D44" s="55"/>
      <c r="E44" s="55"/>
      <c r="F44" s="55"/>
      <c r="G44" s="55"/>
      <c r="H44" s="55"/>
      <c r="I44" s="55"/>
      <c r="J44" s="55"/>
      <c r="K44" s="106"/>
    </row>
    <row r="45" spans="1:11">
      <c r="A45" s="105"/>
      <c r="B45" s="21" t="s">
        <v>72</v>
      </c>
      <c r="C45" s="55"/>
      <c r="D45" s="55"/>
      <c r="E45" s="55"/>
      <c r="F45" s="55"/>
      <c r="G45" s="55"/>
      <c r="H45" s="55"/>
      <c r="I45" s="55"/>
      <c r="J45" s="55"/>
      <c r="K45" s="106"/>
    </row>
    <row r="46" spans="1:11" ht="17" thickBot="1">
      <c r="A46" s="105"/>
      <c r="B46" s="103" t="s">
        <v>76</v>
      </c>
      <c r="C46" s="104"/>
      <c r="D46" s="55"/>
      <c r="E46" s="55"/>
      <c r="F46" s="55"/>
      <c r="G46" s="55"/>
      <c r="H46" s="55"/>
      <c r="I46" s="55"/>
      <c r="J46" s="55"/>
      <c r="K46" s="106"/>
    </row>
    <row r="47" spans="1:11" ht="18" thickTop="1" thickBot="1">
      <c r="A47" s="107"/>
      <c r="B47" s="108"/>
      <c r="C47" s="108"/>
      <c r="D47" s="108"/>
      <c r="E47" s="108"/>
      <c r="F47" s="108"/>
      <c r="G47" s="108"/>
      <c r="H47" s="108"/>
      <c r="I47" s="108"/>
      <c r="J47" s="108"/>
      <c r="K47" s="120"/>
    </row>
    <row r="48" spans="1:11" ht="17" thickTop="1"/>
  </sheetData>
  <mergeCells count="6">
    <mergeCell ref="B28:B29"/>
    <mergeCell ref="C28:H29"/>
    <mergeCell ref="B3:D3"/>
    <mergeCell ref="B9:B10"/>
    <mergeCell ref="C9:H10"/>
    <mergeCell ref="B20:J20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FF3F1-54A7-4955-BB35-517ED0F96FEF}">
  <dimension ref="B2:R15"/>
  <sheetViews>
    <sheetView workbookViewId="0">
      <selection activeCell="F20" sqref="F20"/>
    </sheetView>
  </sheetViews>
  <sheetFormatPr baseColWidth="10" defaultColWidth="8.83203125" defaultRowHeight="16"/>
  <cols>
    <col min="3" max="3" width="15" customWidth="1"/>
    <col min="6" max="6" width="13" bestFit="1" customWidth="1"/>
    <col min="10" max="10" width="13" bestFit="1" customWidth="1"/>
    <col min="12" max="12" width="13.6640625" bestFit="1" customWidth="1"/>
  </cols>
  <sheetData>
    <row r="2" spans="2:18" ht="24">
      <c r="B2" s="141" t="s">
        <v>234</v>
      </c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</row>
    <row r="4" spans="2:18" ht="17" thickBot="1">
      <c r="B4" s="121" t="s">
        <v>213</v>
      </c>
      <c r="C4" s="121" t="s">
        <v>217</v>
      </c>
      <c r="D4" s="121"/>
      <c r="E4" s="121" t="s">
        <v>218</v>
      </c>
      <c r="F4" s="121"/>
      <c r="G4" s="121" t="s">
        <v>214</v>
      </c>
      <c r="I4" s="121" t="s">
        <v>219</v>
      </c>
      <c r="J4" s="121"/>
      <c r="K4" s="121" t="s">
        <v>215</v>
      </c>
      <c r="L4" s="121" t="s">
        <v>216</v>
      </c>
    </row>
    <row r="5" spans="2:18">
      <c r="B5">
        <v>80</v>
      </c>
      <c r="C5" s="1">
        <v>1</v>
      </c>
      <c r="D5" t="str">
        <f>VLOOKUP(C5,$I$5:$J$10,2,FALSE)</f>
        <v>Aldinga</v>
      </c>
      <c r="E5" s="1">
        <v>3</v>
      </c>
      <c r="F5" t="str">
        <f>VLOOKUP(E5,$I$5:$J$10,2,FALSE)</f>
        <v>Geelong</v>
      </c>
      <c r="G5" s="74">
        <v>5</v>
      </c>
      <c r="I5" s="1">
        <v>1</v>
      </c>
      <c r="J5" s="1" t="s">
        <v>220</v>
      </c>
      <c r="K5">
        <f>SUMIF($E$5:$E$12,I5,$B$5:$B$12)-SUMIF($C$5:$C$12,I5,$B$5:$B$12)</f>
        <v>-80</v>
      </c>
      <c r="L5" s="1">
        <v>-80</v>
      </c>
    </row>
    <row r="6" spans="2:18">
      <c r="B6">
        <v>0</v>
      </c>
      <c r="C6" s="1">
        <v>1</v>
      </c>
      <c r="D6" t="str">
        <f t="shared" ref="D6:D12" si="0">VLOOKUP(C6,$I$5:$J$10,2,FALSE)</f>
        <v>Aldinga</v>
      </c>
      <c r="E6" s="1">
        <v>4</v>
      </c>
      <c r="F6" t="str">
        <f t="shared" ref="F6:F12" si="1">VLOOKUP(E6,$I$5:$J$10,2,FALSE)</f>
        <v>Kalgoorlie</v>
      </c>
      <c r="G6" s="74">
        <v>8</v>
      </c>
      <c r="I6" s="1">
        <v>2</v>
      </c>
      <c r="J6" s="1" t="s">
        <v>221</v>
      </c>
      <c r="K6">
        <f>SUMIF($E$5:$E$12,I6,$B$5:$B$12)-SUMIF($C$5:$C$12,I6,$B$5:$B$12)</f>
        <v>-90</v>
      </c>
      <c r="L6" s="1">
        <v>-90</v>
      </c>
    </row>
    <row r="7" spans="2:18">
      <c r="B7">
        <v>20</v>
      </c>
      <c r="C7" s="1">
        <v>2</v>
      </c>
      <c r="D7" t="str">
        <f t="shared" si="0"/>
        <v>Canberra</v>
      </c>
      <c r="E7" s="1">
        <v>3</v>
      </c>
      <c r="F7" t="str">
        <f t="shared" si="1"/>
        <v>Geelong</v>
      </c>
      <c r="G7" s="74">
        <v>7</v>
      </c>
      <c r="I7" s="1">
        <v>3</v>
      </c>
      <c r="J7" s="1" t="s">
        <v>222</v>
      </c>
      <c r="K7">
        <f t="shared" ref="K7:K10" si="2">SUMIF($E$5:$E$12,I7,$B$5:$B$12)-SUMIF($C$5:$C$12,I7,$B$5:$B$12)</f>
        <v>0</v>
      </c>
      <c r="L7" s="1">
        <v>0</v>
      </c>
    </row>
    <row r="8" spans="2:18">
      <c r="B8">
        <v>70</v>
      </c>
      <c r="C8" s="1">
        <v>2</v>
      </c>
      <c r="D8" t="str">
        <f t="shared" si="0"/>
        <v>Canberra</v>
      </c>
      <c r="E8" s="1">
        <v>4</v>
      </c>
      <c r="F8" t="str">
        <f t="shared" si="1"/>
        <v>Kalgoorlie</v>
      </c>
      <c r="G8" s="74">
        <v>4</v>
      </c>
      <c r="I8" s="1">
        <v>4</v>
      </c>
      <c r="J8" s="1" t="s">
        <v>223</v>
      </c>
      <c r="K8">
        <f t="shared" si="2"/>
        <v>0</v>
      </c>
      <c r="L8" s="1">
        <v>0</v>
      </c>
    </row>
    <row r="9" spans="2:18">
      <c r="B9">
        <v>0</v>
      </c>
      <c r="C9" s="1">
        <v>3</v>
      </c>
      <c r="D9" t="str">
        <f t="shared" si="0"/>
        <v>Geelong</v>
      </c>
      <c r="E9" s="1">
        <v>5</v>
      </c>
      <c r="F9" t="str">
        <f t="shared" si="1"/>
        <v>Mittagong</v>
      </c>
      <c r="G9" s="74">
        <v>2</v>
      </c>
      <c r="I9" s="1">
        <v>5</v>
      </c>
      <c r="J9" s="1" t="s">
        <v>224</v>
      </c>
      <c r="K9">
        <f t="shared" si="2"/>
        <v>70</v>
      </c>
      <c r="L9" s="1">
        <v>70</v>
      </c>
    </row>
    <row r="10" spans="2:18" ht="17" thickBot="1">
      <c r="B10">
        <v>100</v>
      </c>
      <c r="C10" s="1">
        <v>3</v>
      </c>
      <c r="D10" t="str">
        <f t="shared" si="0"/>
        <v>Geelong</v>
      </c>
      <c r="E10" s="1">
        <v>6</v>
      </c>
      <c r="F10" t="str">
        <f t="shared" si="1"/>
        <v>Wagga Wagga</v>
      </c>
      <c r="G10" s="74">
        <v>3</v>
      </c>
      <c r="I10" s="75">
        <v>6</v>
      </c>
      <c r="J10" s="75" t="s">
        <v>225</v>
      </c>
      <c r="K10" s="76">
        <f t="shared" si="2"/>
        <v>100</v>
      </c>
      <c r="L10" s="75">
        <v>100</v>
      </c>
    </row>
    <row r="11" spans="2:18">
      <c r="B11">
        <v>70</v>
      </c>
      <c r="C11" s="1">
        <v>4</v>
      </c>
      <c r="D11" t="str">
        <f t="shared" si="0"/>
        <v>Kalgoorlie</v>
      </c>
      <c r="E11" s="1">
        <v>5</v>
      </c>
      <c r="F11" t="str">
        <f t="shared" si="1"/>
        <v>Mittagong</v>
      </c>
      <c r="G11" s="74">
        <v>3</v>
      </c>
    </row>
    <row r="12" spans="2:18" ht="17" thickBot="1">
      <c r="B12" s="76">
        <v>0</v>
      </c>
      <c r="C12" s="75">
        <v>4</v>
      </c>
      <c r="D12" s="76" t="str">
        <f t="shared" si="0"/>
        <v>Kalgoorlie</v>
      </c>
      <c r="E12" s="75">
        <v>6</v>
      </c>
      <c r="F12" s="76" t="str">
        <f t="shared" si="1"/>
        <v>Wagga Wagga</v>
      </c>
      <c r="G12" s="77">
        <v>6</v>
      </c>
    </row>
    <row r="15" spans="2:18">
      <c r="B15" s="145" t="s">
        <v>233</v>
      </c>
      <c r="C15" s="146"/>
      <c r="D15" s="78">
        <f>SUMPRODUCT(B5:B12,G5:G12)</f>
        <v>1330</v>
      </c>
    </row>
  </sheetData>
  <mergeCells count="2">
    <mergeCell ref="B15:C15"/>
    <mergeCell ref="B2:R2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9C97-1A9A-4421-B4BA-8CA8C89204D3}">
  <dimension ref="B4:M17"/>
  <sheetViews>
    <sheetView workbookViewId="0">
      <selection activeCell="J4" sqref="J4:M4"/>
    </sheetView>
  </sheetViews>
  <sheetFormatPr baseColWidth="10" defaultColWidth="8.83203125" defaultRowHeight="16"/>
  <cols>
    <col min="3" max="3" width="15" customWidth="1"/>
    <col min="6" max="6" width="13" bestFit="1" customWidth="1"/>
    <col min="11" max="11" width="13" bestFit="1" customWidth="1"/>
    <col min="13" max="13" width="14.83203125" bestFit="1" customWidth="1"/>
  </cols>
  <sheetData>
    <row r="4" spans="2:13" ht="17" thickBot="1">
      <c r="B4" s="121" t="s">
        <v>213</v>
      </c>
      <c r="C4" s="121" t="s">
        <v>217</v>
      </c>
      <c r="D4" s="121"/>
      <c r="E4" s="121" t="s">
        <v>218</v>
      </c>
      <c r="F4" s="121"/>
      <c r="G4" s="121" t="s">
        <v>214</v>
      </c>
      <c r="H4" s="121" t="s">
        <v>226</v>
      </c>
      <c r="J4" s="121" t="s">
        <v>219</v>
      </c>
      <c r="K4" s="121"/>
      <c r="L4" s="121" t="s">
        <v>215</v>
      </c>
      <c r="M4" s="121" t="s">
        <v>216</v>
      </c>
    </row>
    <row r="5" spans="2:13">
      <c r="B5">
        <v>80</v>
      </c>
      <c r="C5" s="1">
        <v>1</v>
      </c>
      <c r="D5" t="str">
        <f t="shared" ref="D5:D14" si="0">VLOOKUP(C5,$J$5:$K$10,2,FALSE)</f>
        <v>Aldinga</v>
      </c>
      <c r="E5" s="1">
        <v>3</v>
      </c>
      <c r="F5" t="str">
        <f t="shared" ref="F5:F14" si="1">VLOOKUP(E5,$J$5:$K$10,2,FALSE)</f>
        <v>Geelong</v>
      </c>
      <c r="G5" s="74">
        <v>5</v>
      </c>
      <c r="H5" s="1">
        <v>80</v>
      </c>
      <c r="J5" s="1">
        <v>1</v>
      </c>
      <c r="K5" s="1" t="s">
        <v>220</v>
      </c>
      <c r="L5">
        <f>SUMIF($E$5:$E$14,J5,$B$5:$B$14)-SUMIF($C$5:$C$14,J5,$B$5:$B$14)</f>
        <v>-80</v>
      </c>
      <c r="M5" s="1">
        <v>-80</v>
      </c>
    </row>
    <row r="6" spans="2:13">
      <c r="B6">
        <v>0</v>
      </c>
      <c r="C6" s="1">
        <v>1</v>
      </c>
      <c r="D6" t="str">
        <f t="shared" si="0"/>
        <v>Aldinga</v>
      </c>
      <c r="E6" s="1">
        <v>4</v>
      </c>
      <c r="F6" t="str">
        <f t="shared" si="1"/>
        <v>Kalgoorlie</v>
      </c>
      <c r="G6" s="74">
        <v>8</v>
      </c>
      <c r="H6" s="1">
        <v>80</v>
      </c>
      <c r="J6" s="1">
        <v>2</v>
      </c>
      <c r="K6" s="1" t="s">
        <v>221</v>
      </c>
      <c r="L6">
        <f t="shared" ref="L6:L10" si="2">SUMIF($E$5:$E$14,J6,$B$5:$B$14)-SUMIF($C$5:$C$14,J6,$B$5:$B$14)</f>
        <v>-90</v>
      </c>
      <c r="M6" s="1">
        <v>-90</v>
      </c>
    </row>
    <row r="7" spans="2:13">
      <c r="B7">
        <v>0</v>
      </c>
      <c r="C7" s="1">
        <v>2</v>
      </c>
      <c r="D7" t="str">
        <f t="shared" si="0"/>
        <v>Canberra</v>
      </c>
      <c r="E7" s="1">
        <v>3</v>
      </c>
      <c r="F7" t="str">
        <f t="shared" si="1"/>
        <v>Geelong</v>
      </c>
      <c r="G7" s="74">
        <v>7</v>
      </c>
      <c r="H7" s="1">
        <v>90</v>
      </c>
      <c r="J7" s="1">
        <v>3</v>
      </c>
      <c r="K7" s="1" t="s">
        <v>222</v>
      </c>
      <c r="L7">
        <f t="shared" si="2"/>
        <v>0</v>
      </c>
      <c r="M7" s="1">
        <v>0</v>
      </c>
    </row>
    <row r="8" spans="2:13">
      <c r="B8">
        <v>90</v>
      </c>
      <c r="C8" s="1">
        <v>2</v>
      </c>
      <c r="D8" t="str">
        <f t="shared" si="0"/>
        <v>Canberra</v>
      </c>
      <c r="E8" s="1">
        <v>4</v>
      </c>
      <c r="F8" t="str">
        <f t="shared" si="1"/>
        <v>Kalgoorlie</v>
      </c>
      <c r="G8" s="74">
        <v>4</v>
      </c>
      <c r="H8" s="1">
        <v>90</v>
      </c>
      <c r="J8" s="1">
        <v>4</v>
      </c>
      <c r="K8" s="1" t="s">
        <v>223</v>
      </c>
      <c r="L8">
        <f t="shared" si="2"/>
        <v>0</v>
      </c>
      <c r="M8" s="1">
        <v>0</v>
      </c>
    </row>
    <row r="9" spans="2:13">
      <c r="B9">
        <v>30</v>
      </c>
      <c r="C9" s="1">
        <v>3</v>
      </c>
      <c r="D9" t="str">
        <f t="shared" si="0"/>
        <v>Geelong</v>
      </c>
      <c r="E9" s="1">
        <v>5</v>
      </c>
      <c r="F9" t="str">
        <f t="shared" si="1"/>
        <v>Mittagong</v>
      </c>
      <c r="G9" s="74">
        <v>2</v>
      </c>
      <c r="H9" s="1">
        <v>40</v>
      </c>
      <c r="J9" s="1">
        <v>5</v>
      </c>
      <c r="K9" s="1" t="s">
        <v>224</v>
      </c>
      <c r="L9">
        <f t="shared" si="2"/>
        <v>70</v>
      </c>
      <c r="M9" s="1">
        <v>70</v>
      </c>
    </row>
    <row r="10" spans="2:13" ht="17" thickBot="1">
      <c r="B10">
        <v>0</v>
      </c>
      <c r="C10" s="1">
        <v>3</v>
      </c>
      <c r="D10" t="str">
        <f t="shared" si="0"/>
        <v>Geelong</v>
      </c>
      <c r="E10" s="1">
        <v>5</v>
      </c>
      <c r="F10" t="str">
        <f t="shared" si="1"/>
        <v>Mittagong</v>
      </c>
      <c r="G10" s="74">
        <v>9</v>
      </c>
      <c r="H10" s="1">
        <v>30</v>
      </c>
      <c r="J10" s="75">
        <v>6</v>
      </c>
      <c r="K10" s="75" t="s">
        <v>225</v>
      </c>
      <c r="L10" s="76">
        <f t="shared" si="2"/>
        <v>100</v>
      </c>
      <c r="M10" s="75">
        <v>100</v>
      </c>
    </row>
    <row r="11" spans="2:13">
      <c r="B11">
        <v>50</v>
      </c>
      <c r="C11" s="1">
        <v>3</v>
      </c>
      <c r="D11" t="str">
        <f t="shared" si="0"/>
        <v>Geelong</v>
      </c>
      <c r="E11" s="1">
        <v>6</v>
      </c>
      <c r="F11" t="str">
        <f t="shared" si="1"/>
        <v>Wagga Wagga</v>
      </c>
      <c r="G11" s="74">
        <v>3</v>
      </c>
      <c r="H11" s="1">
        <v>50</v>
      </c>
    </row>
    <row r="12" spans="2:13">
      <c r="B12">
        <v>0</v>
      </c>
      <c r="C12" s="1">
        <v>3</v>
      </c>
      <c r="D12" t="str">
        <f t="shared" si="0"/>
        <v>Geelong</v>
      </c>
      <c r="E12" s="1">
        <v>6</v>
      </c>
      <c r="F12" t="str">
        <f t="shared" si="1"/>
        <v>Wagga Wagga</v>
      </c>
      <c r="G12" s="74">
        <v>10</v>
      </c>
      <c r="H12" s="1">
        <v>50</v>
      </c>
    </row>
    <row r="13" spans="2:13">
      <c r="B13">
        <v>40</v>
      </c>
      <c r="C13" s="1">
        <v>4</v>
      </c>
      <c r="D13" t="str">
        <f t="shared" si="0"/>
        <v>Kalgoorlie</v>
      </c>
      <c r="E13" s="1">
        <v>5</v>
      </c>
      <c r="F13" t="str">
        <f t="shared" si="1"/>
        <v>Mittagong</v>
      </c>
      <c r="G13" s="74">
        <v>3</v>
      </c>
      <c r="H13" s="1">
        <v>70</v>
      </c>
    </row>
    <row r="14" spans="2:13" ht="17" thickBot="1">
      <c r="B14" s="76">
        <v>50</v>
      </c>
      <c r="C14" s="75">
        <v>4</v>
      </c>
      <c r="D14" s="76" t="str">
        <f t="shared" si="0"/>
        <v>Kalgoorlie</v>
      </c>
      <c r="E14" s="75">
        <v>6</v>
      </c>
      <c r="F14" s="76" t="str">
        <f t="shared" si="1"/>
        <v>Wagga Wagga</v>
      </c>
      <c r="G14" s="77">
        <v>6</v>
      </c>
      <c r="H14" s="75">
        <v>100</v>
      </c>
    </row>
    <row r="17" spans="2:4">
      <c r="B17" s="145" t="s">
        <v>233</v>
      </c>
      <c r="C17" s="146"/>
      <c r="D17" s="78">
        <f>SUMPRODUCT(B5:B14,G5:G14)</f>
        <v>1390</v>
      </c>
    </row>
  </sheetData>
  <mergeCells count="1">
    <mergeCell ref="B17:C17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A342B-0E7F-49CE-960B-01CE1E68764F}">
  <dimension ref="B4:P15"/>
  <sheetViews>
    <sheetView workbookViewId="0">
      <selection activeCell="G10" sqref="G10"/>
    </sheetView>
  </sheetViews>
  <sheetFormatPr baseColWidth="10" defaultColWidth="8.83203125" defaultRowHeight="16"/>
  <cols>
    <col min="3" max="3" width="15" customWidth="1"/>
    <col min="6" max="6" width="13" bestFit="1" customWidth="1"/>
    <col min="11" max="11" width="9" style="61"/>
    <col min="14" max="14" width="13" bestFit="1" customWidth="1"/>
    <col min="16" max="16" width="14.83203125" bestFit="1" customWidth="1"/>
  </cols>
  <sheetData>
    <row r="4" spans="2:16" ht="17" thickBot="1">
      <c r="B4" s="121" t="s">
        <v>213</v>
      </c>
      <c r="C4" s="121" t="s">
        <v>217</v>
      </c>
      <c r="D4" s="121"/>
      <c r="E4" s="121" t="s">
        <v>218</v>
      </c>
      <c r="F4" s="121"/>
      <c r="G4" s="121" t="s">
        <v>214</v>
      </c>
      <c r="H4" s="121" t="s">
        <v>212</v>
      </c>
      <c r="I4" s="121" t="s">
        <v>227</v>
      </c>
      <c r="J4" s="121" t="s">
        <v>228</v>
      </c>
      <c r="K4" s="121" t="s">
        <v>229</v>
      </c>
      <c r="M4" s="121" t="s">
        <v>219</v>
      </c>
      <c r="N4" s="121"/>
      <c r="O4" s="121" t="s">
        <v>215</v>
      </c>
      <c r="P4" s="121" t="s">
        <v>216</v>
      </c>
    </row>
    <row r="5" spans="2:16">
      <c r="B5">
        <v>80</v>
      </c>
      <c r="C5" s="1">
        <v>1</v>
      </c>
      <c r="D5" t="str">
        <f>VLOOKUP(C5,$M$5:$N$10,2,FALSE)</f>
        <v>Aldinga</v>
      </c>
      <c r="E5" s="1">
        <v>3</v>
      </c>
      <c r="F5" t="str">
        <f>VLOOKUP(E5,$M$5:$N$10,2,FALSE)</f>
        <v>Geelong</v>
      </c>
      <c r="G5" s="74">
        <v>5</v>
      </c>
      <c r="H5" s="1">
        <v>150</v>
      </c>
      <c r="I5" s="1">
        <v>80</v>
      </c>
      <c r="J5" s="1">
        <v>1</v>
      </c>
      <c r="K5" s="79">
        <f>B5-J5*I5</f>
        <v>0</v>
      </c>
      <c r="M5" s="1">
        <v>1</v>
      </c>
      <c r="N5" s="1" t="s">
        <v>220</v>
      </c>
      <c r="O5">
        <f>SUMIF($E$5:$E$12,M5,$B$5:$B$12)-SUMIF($C$5:$C$12,M5,$B$5:$B$12)</f>
        <v>-80</v>
      </c>
      <c r="P5" s="1">
        <v>-80</v>
      </c>
    </row>
    <row r="6" spans="2:16">
      <c r="B6">
        <v>0</v>
      </c>
      <c r="C6" s="1">
        <v>1</v>
      </c>
      <c r="D6" t="str">
        <f t="shared" ref="D6:D12" si="0">VLOOKUP(C6,$M$5:$N$10,2,FALSE)</f>
        <v>Aldinga</v>
      </c>
      <c r="E6" s="1">
        <v>4</v>
      </c>
      <c r="F6" t="str">
        <f t="shared" ref="F6:F12" si="1">VLOOKUP(E6,$M$5:$N$10,2,FALSE)</f>
        <v>Kalgoorlie</v>
      </c>
      <c r="G6" s="74">
        <v>8</v>
      </c>
      <c r="H6" s="1">
        <v>150</v>
      </c>
      <c r="I6" s="1">
        <v>80</v>
      </c>
      <c r="J6" s="1">
        <v>0</v>
      </c>
      <c r="K6" s="79">
        <f>B6-J6*I6</f>
        <v>0</v>
      </c>
      <c r="M6" s="1">
        <v>2</v>
      </c>
      <c r="N6" s="1" t="s">
        <v>221</v>
      </c>
      <c r="O6">
        <f t="shared" ref="O6:O10" si="2">SUMIF($E$5:$E$12,M6,$B$5:$B$12)-SUMIF($C$5:$C$12,M6,$B$5:$B$12)</f>
        <v>-90.000000000000014</v>
      </c>
      <c r="P6" s="1">
        <v>-90</v>
      </c>
    </row>
    <row r="7" spans="2:16">
      <c r="B7">
        <v>90</v>
      </c>
      <c r="C7" s="1">
        <v>2</v>
      </c>
      <c r="D7" t="str">
        <f t="shared" si="0"/>
        <v>Canberra</v>
      </c>
      <c r="E7" s="1">
        <v>3</v>
      </c>
      <c r="F7" t="str">
        <f t="shared" si="1"/>
        <v>Geelong</v>
      </c>
      <c r="G7" s="74">
        <v>7</v>
      </c>
      <c r="H7" s="1">
        <v>150</v>
      </c>
      <c r="I7" s="1">
        <v>90</v>
      </c>
      <c r="J7" s="1">
        <v>1</v>
      </c>
      <c r="K7" s="79">
        <f t="shared" ref="K7:K11" si="3">B7-J7*I7</f>
        <v>0</v>
      </c>
      <c r="M7" s="1">
        <v>3</v>
      </c>
      <c r="N7" s="1" t="s">
        <v>222</v>
      </c>
      <c r="O7">
        <f t="shared" si="2"/>
        <v>0</v>
      </c>
      <c r="P7" s="1">
        <v>0</v>
      </c>
    </row>
    <row r="8" spans="2:16">
      <c r="B8" s="61">
        <v>1.4210854715202004E-14</v>
      </c>
      <c r="C8" s="1">
        <v>2</v>
      </c>
      <c r="D8" t="str">
        <f t="shared" si="0"/>
        <v>Canberra</v>
      </c>
      <c r="E8" s="1">
        <v>4</v>
      </c>
      <c r="F8" t="str">
        <f t="shared" si="1"/>
        <v>Kalgoorlie</v>
      </c>
      <c r="G8" s="74">
        <v>4</v>
      </c>
      <c r="H8" s="1">
        <v>150</v>
      </c>
      <c r="I8" s="1">
        <v>90</v>
      </c>
      <c r="J8" s="1">
        <v>0</v>
      </c>
      <c r="K8" s="79">
        <f t="shared" si="3"/>
        <v>1.4210854715202004E-14</v>
      </c>
      <c r="M8" s="1">
        <v>4</v>
      </c>
      <c r="N8" s="1" t="s">
        <v>223</v>
      </c>
      <c r="O8" s="102">
        <f t="shared" si="2"/>
        <v>1.4210854715202004E-14</v>
      </c>
      <c r="P8" s="1">
        <v>0</v>
      </c>
    </row>
    <row r="9" spans="2:16">
      <c r="B9">
        <v>70</v>
      </c>
      <c r="C9" s="1">
        <v>3</v>
      </c>
      <c r="D9" t="str">
        <f t="shared" si="0"/>
        <v>Geelong</v>
      </c>
      <c r="E9" s="1">
        <v>5</v>
      </c>
      <c r="F9" t="str">
        <f t="shared" si="1"/>
        <v>Mittagong</v>
      </c>
      <c r="G9" s="74">
        <v>2</v>
      </c>
      <c r="H9" s="1">
        <v>150</v>
      </c>
      <c r="I9" s="1">
        <v>70</v>
      </c>
      <c r="J9" s="1">
        <v>1</v>
      </c>
      <c r="K9" s="79">
        <f t="shared" si="3"/>
        <v>0</v>
      </c>
      <c r="M9" s="1">
        <v>5</v>
      </c>
      <c r="N9" s="1" t="s">
        <v>224</v>
      </c>
      <c r="O9">
        <f t="shared" si="2"/>
        <v>70</v>
      </c>
      <c r="P9" s="1">
        <v>70</v>
      </c>
    </row>
    <row r="10" spans="2:16" ht="17" thickBot="1">
      <c r="B10">
        <v>99.999999999999986</v>
      </c>
      <c r="C10" s="1">
        <v>3</v>
      </c>
      <c r="D10" t="str">
        <f t="shared" si="0"/>
        <v>Geelong</v>
      </c>
      <c r="E10" s="1">
        <v>6</v>
      </c>
      <c r="F10" t="str">
        <f t="shared" si="1"/>
        <v>Wagga Wagga</v>
      </c>
      <c r="G10" s="74">
        <v>3</v>
      </c>
      <c r="H10" s="1">
        <v>150</v>
      </c>
      <c r="I10" s="1">
        <v>100</v>
      </c>
      <c r="J10" s="1">
        <v>1</v>
      </c>
      <c r="K10" s="79">
        <f t="shared" si="3"/>
        <v>0</v>
      </c>
      <c r="M10" s="75">
        <v>6</v>
      </c>
      <c r="N10" s="75" t="s">
        <v>225</v>
      </c>
      <c r="O10" s="76">
        <f t="shared" si="2"/>
        <v>99.999999999999986</v>
      </c>
      <c r="P10" s="75">
        <v>100</v>
      </c>
    </row>
    <row r="11" spans="2:16">
      <c r="B11">
        <v>0</v>
      </c>
      <c r="C11" s="1">
        <v>4</v>
      </c>
      <c r="D11" t="str">
        <f t="shared" si="0"/>
        <v>Kalgoorlie</v>
      </c>
      <c r="E11" s="1">
        <v>5</v>
      </c>
      <c r="F11" t="str">
        <f t="shared" si="1"/>
        <v>Mittagong</v>
      </c>
      <c r="G11" s="74">
        <v>3</v>
      </c>
      <c r="H11" s="1">
        <v>150</v>
      </c>
      <c r="I11" s="1">
        <v>70</v>
      </c>
      <c r="J11" s="1">
        <v>0</v>
      </c>
      <c r="K11" s="79">
        <f t="shared" si="3"/>
        <v>0</v>
      </c>
    </row>
    <row r="12" spans="2:16" ht="17" thickBot="1">
      <c r="B12" s="76">
        <v>0</v>
      </c>
      <c r="C12" s="75">
        <v>4</v>
      </c>
      <c r="D12" s="76" t="str">
        <f t="shared" si="0"/>
        <v>Kalgoorlie</v>
      </c>
      <c r="E12" s="75">
        <v>6</v>
      </c>
      <c r="F12" s="76" t="str">
        <f t="shared" si="1"/>
        <v>Wagga Wagga</v>
      </c>
      <c r="G12" s="77">
        <v>6</v>
      </c>
      <c r="H12" s="75">
        <v>150</v>
      </c>
      <c r="I12" s="75">
        <v>100</v>
      </c>
      <c r="J12" s="75">
        <v>0</v>
      </c>
      <c r="K12" s="81">
        <f>B12-J12*I12</f>
        <v>0</v>
      </c>
    </row>
    <row r="15" spans="2:16">
      <c r="B15" s="145" t="s">
        <v>233</v>
      </c>
      <c r="C15" s="146"/>
      <c r="D15" s="78">
        <f>SUMPRODUCT(B5:B12,G5:G12)+SUMPRODUCT(J5:J12,H5:H12)</f>
        <v>2070</v>
      </c>
    </row>
  </sheetData>
  <mergeCells count="1">
    <mergeCell ref="B15:C15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0CD16-443A-40C8-BF3B-FE9F294422C9}">
  <dimension ref="B4:P17"/>
  <sheetViews>
    <sheetView workbookViewId="0">
      <selection activeCell="K5" sqref="K5"/>
    </sheetView>
  </sheetViews>
  <sheetFormatPr baseColWidth="10" defaultColWidth="8.83203125" defaultRowHeight="16"/>
  <cols>
    <col min="3" max="3" width="19.83203125" customWidth="1"/>
    <col min="6" max="6" width="13" bestFit="1" customWidth="1"/>
    <col min="11" max="11" width="9" style="61"/>
    <col min="14" max="14" width="13" bestFit="1" customWidth="1"/>
    <col min="16" max="16" width="18" customWidth="1"/>
  </cols>
  <sheetData>
    <row r="4" spans="2:16" ht="17" thickBot="1">
      <c r="B4" s="121" t="s">
        <v>213</v>
      </c>
      <c r="C4" s="121" t="s">
        <v>217</v>
      </c>
      <c r="D4" s="121"/>
      <c r="E4" s="121" t="s">
        <v>218</v>
      </c>
      <c r="F4" s="121"/>
      <c r="G4" s="121" t="s">
        <v>214</v>
      </c>
      <c r="H4" s="121" t="s">
        <v>227</v>
      </c>
      <c r="I4" s="121" t="s">
        <v>212</v>
      </c>
      <c r="J4" s="121" t="s">
        <v>228</v>
      </c>
      <c r="K4" s="121" t="s">
        <v>229</v>
      </c>
      <c r="M4" s="121" t="s">
        <v>219</v>
      </c>
      <c r="N4" s="121"/>
      <c r="O4" s="121" t="s">
        <v>215</v>
      </c>
      <c r="P4" s="121" t="s">
        <v>216</v>
      </c>
    </row>
    <row r="5" spans="2:16">
      <c r="B5">
        <v>80</v>
      </c>
      <c r="C5" s="1">
        <v>1</v>
      </c>
      <c r="D5" t="str">
        <f t="shared" ref="D5:D14" si="0">VLOOKUP(C5,$M$5:$N$10,2,FALSE)</f>
        <v>Aldinga</v>
      </c>
      <c r="E5" s="1">
        <v>3</v>
      </c>
      <c r="F5" t="str">
        <f t="shared" ref="F5:F14" si="1">VLOOKUP(E5,$M$5:$N$10,2,FALSE)</f>
        <v>Geelong</v>
      </c>
      <c r="G5" s="74">
        <v>5</v>
      </c>
      <c r="H5" s="1">
        <v>80</v>
      </c>
      <c r="I5" s="74">
        <v>140</v>
      </c>
      <c r="J5" s="1">
        <v>1</v>
      </c>
      <c r="K5" s="79">
        <f>B5-J5*H5</f>
        <v>0</v>
      </c>
      <c r="M5" s="1">
        <v>1</v>
      </c>
      <c r="N5" s="1" t="s">
        <v>220</v>
      </c>
      <c r="O5">
        <f>SUMIF($E$5:$E$14,M5,$B$5:$B$14)-SUMIF($C$5:$C$14,M5,$B$5:$B$14)</f>
        <v>-80</v>
      </c>
      <c r="P5" s="1">
        <v>-80</v>
      </c>
    </row>
    <row r="6" spans="2:16">
      <c r="B6">
        <v>0</v>
      </c>
      <c r="C6" s="1">
        <v>1</v>
      </c>
      <c r="D6" t="str">
        <f t="shared" si="0"/>
        <v>Aldinga</v>
      </c>
      <c r="E6" s="1">
        <v>4</v>
      </c>
      <c r="F6" t="str">
        <f t="shared" si="1"/>
        <v>Kalgoorlie</v>
      </c>
      <c r="G6" s="74">
        <v>8</v>
      </c>
      <c r="H6" s="1">
        <v>80</v>
      </c>
      <c r="I6" s="74">
        <v>140</v>
      </c>
      <c r="J6" s="1">
        <v>0</v>
      </c>
      <c r="K6" s="79">
        <f t="shared" ref="K6:K14" si="2">B6-J6*H6</f>
        <v>0</v>
      </c>
      <c r="M6" s="1">
        <v>2</v>
      </c>
      <c r="N6" s="1" t="s">
        <v>221</v>
      </c>
      <c r="O6">
        <f t="shared" ref="O6:O10" si="3">SUMIF($E$5:$E$14,M6,$B$5:$B$14)-SUMIF($C$5:$C$14,M6,$B$5:$B$14)</f>
        <v>-90</v>
      </c>
      <c r="P6" s="1">
        <v>-90</v>
      </c>
    </row>
    <row r="7" spans="2:16">
      <c r="B7" s="61">
        <v>1.0658141036401503E-14</v>
      </c>
      <c r="C7" s="1">
        <v>2</v>
      </c>
      <c r="D7" t="str">
        <f t="shared" si="0"/>
        <v>Canberra</v>
      </c>
      <c r="E7" s="1">
        <v>3</v>
      </c>
      <c r="F7" t="str">
        <f t="shared" si="1"/>
        <v>Geelong</v>
      </c>
      <c r="G7" s="74">
        <v>7</v>
      </c>
      <c r="H7" s="1">
        <v>90</v>
      </c>
      <c r="I7" s="74">
        <v>140</v>
      </c>
      <c r="J7" s="1">
        <v>0</v>
      </c>
      <c r="K7" s="79">
        <f t="shared" si="2"/>
        <v>1.0658141036401503E-14</v>
      </c>
      <c r="M7" s="1">
        <v>3</v>
      </c>
      <c r="N7" s="1" t="s">
        <v>222</v>
      </c>
      <c r="O7">
        <f t="shared" si="3"/>
        <v>0</v>
      </c>
      <c r="P7" s="1">
        <v>0</v>
      </c>
    </row>
    <row r="8" spans="2:16">
      <c r="B8">
        <v>89.999999999999986</v>
      </c>
      <c r="C8" s="1">
        <v>2</v>
      </c>
      <c r="D8" t="str">
        <f t="shared" si="0"/>
        <v>Canberra</v>
      </c>
      <c r="E8" s="1">
        <v>4</v>
      </c>
      <c r="F8" t="str">
        <f t="shared" si="1"/>
        <v>Kalgoorlie</v>
      </c>
      <c r="G8" s="74">
        <v>4</v>
      </c>
      <c r="H8" s="1">
        <v>90</v>
      </c>
      <c r="I8" s="74">
        <v>140</v>
      </c>
      <c r="J8" s="1">
        <v>1</v>
      </c>
      <c r="K8" s="79">
        <f t="shared" si="2"/>
        <v>0</v>
      </c>
      <c r="M8" s="1">
        <v>4</v>
      </c>
      <c r="N8" s="1" t="s">
        <v>223</v>
      </c>
      <c r="O8">
        <f t="shared" si="3"/>
        <v>0</v>
      </c>
      <c r="P8" s="1">
        <v>0</v>
      </c>
    </row>
    <row r="9" spans="2:16">
      <c r="B9">
        <v>30.000000000000007</v>
      </c>
      <c r="C9" s="1">
        <v>3</v>
      </c>
      <c r="D9" t="str">
        <f t="shared" si="0"/>
        <v>Geelong</v>
      </c>
      <c r="E9" s="1">
        <v>5</v>
      </c>
      <c r="F9" t="str">
        <f t="shared" si="1"/>
        <v>Mittagong</v>
      </c>
      <c r="G9" s="74">
        <v>2</v>
      </c>
      <c r="H9" s="1">
        <v>40</v>
      </c>
      <c r="I9" s="74">
        <v>140</v>
      </c>
      <c r="J9" s="1">
        <v>1</v>
      </c>
      <c r="K9" s="79">
        <f t="shared" si="2"/>
        <v>-9.9999999999999929</v>
      </c>
      <c r="M9" s="1">
        <v>5</v>
      </c>
      <c r="N9" s="1" t="s">
        <v>224</v>
      </c>
      <c r="O9">
        <f t="shared" si="3"/>
        <v>70</v>
      </c>
      <c r="P9" s="1">
        <v>70</v>
      </c>
    </row>
    <row r="10" spans="2:16" ht="17" thickBot="1">
      <c r="B10">
        <v>0</v>
      </c>
      <c r="C10" s="1">
        <v>3</v>
      </c>
      <c r="D10" t="str">
        <f t="shared" si="0"/>
        <v>Geelong</v>
      </c>
      <c r="E10" s="1">
        <v>5</v>
      </c>
      <c r="F10" t="str">
        <f t="shared" si="1"/>
        <v>Mittagong</v>
      </c>
      <c r="G10" s="74">
        <v>9</v>
      </c>
      <c r="H10" s="1">
        <v>30</v>
      </c>
      <c r="I10" s="74">
        <v>140</v>
      </c>
      <c r="J10" s="1">
        <v>0</v>
      </c>
      <c r="K10" s="79">
        <f t="shared" si="2"/>
        <v>0</v>
      </c>
      <c r="M10" s="75">
        <v>6</v>
      </c>
      <c r="N10" s="75" t="s">
        <v>225</v>
      </c>
      <c r="O10" s="76">
        <f t="shared" si="3"/>
        <v>100</v>
      </c>
      <c r="P10" s="75">
        <v>100</v>
      </c>
    </row>
    <row r="11" spans="2:16">
      <c r="B11">
        <v>50</v>
      </c>
      <c r="C11" s="1">
        <v>3</v>
      </c>
      <c r="D11" t="str">
        <f t="shared" si="0"/>
        <v>Geelong</v>
      </c>
      <c r="E11" s="1">
        <v>6</v>
      </c>
      <c r="F11" t="str">
        <f t="shared" si="1"/>
        <v>Wagga Wagga</v>
      </c>
      <c r="G11" s="74">
        <v>3</v>
      </c>
      <c r="H11" s="1">
        <v>50</v>
      </c>
      <c r="I11" s="74">
        <v>140</v>
      </c>
      <c r="J11" s="1">
        <v>1</v>
      </c>
      <c r="K11" s="79">
        <f t="shared" si="2"/>
        <v>0</v>
      </c>
    </row>
    <row r="12" spans="2:16">
      <c r="B12">
        <v>0</v>
      </c>
      <c r="C12" s="1">
        <v>3</v>
      </c>
      <c r="D12" t="str">
        <f t="shared" si="0"/>
        <v>Geelong</v>
      </c>
      <c r="E12" s="1">
        <v>6</v>
      </c>
      <c r="F12" t="str">
        <f t="shared" si="1"/>
        <v>Wagga Wagga</v>
      </c>
      <c r="G12" s="74">
        <v>10</v>
      </c>
      <c r="H12" s="1">
        <v>50</v>
      </c>
      <c r="I12" s="74">
        <v>140</v>
      </c>
      <c r="J12" s="1">
        <v>0</v>
      </c>
      <c r="K12" s="79">
        <f t="shared" si="2"/>
        <v>0</v>
      </c>
    </row>
    <row r="13" spans="2:16">
      <c r="B13">
        <v>40</v>
      </c>
      <c r="C13" s="1">
        <v>4</v>
      </c>
      <c r="D13" t="str">
        <f t="shared" si="0"/>
        <v>Kalgoorlie</v>
      </c>
      <c r="E13" s="1">
        <v>5</v>
      </c>
      <c r="F13" t="str">
        <f t="shared" si="1"/>
        <v>Mittagong</v>
      </c>
      <c r="G13" s="74">
        <v>3</v>
      </c>
      <c r="H13" s="1">
        <v>70</v>
      </c>
      <c r="I13" s="74">
        <v>140</v>
      </c>
      <c r="J13" s="1">
        <v>1</v>
      </c>
      <c r="K13" s="79">
        <f t="shared" si="2"/>
        <v>-30</v>
      </c>
    </row>
    <row r="14" spans="2:16" ht="17" thickBot="1">
      <c r="B14" s="76">
        <v>50</v>
      </c>
      <c r="C14" s="75">
        <v>4</v>
      </c>
      <c r="D14" s="76" t="str">
        <f t="shared" si="0"/>
        <v>Kalgoorlie</v>
      </c>
      <c r="E14" s="75">
        <v>6</v>
      </c>
      <c r="F14" s="76" t="str">
        <f t="shared" si="1"/>
        <v>Wagga Wagga</v>
      </c>
      <c r="G14" s="77">
        <v>6</v>
      </c>
      <c r="H14" s="75">
        <v>100</v>
      </c>
      <c r="I14" s="77">
        <v>140</v>
      </c>
      <c r="J14" s="75">
        <v>1</v>
      </c>
      <c r="K14" s="81">
        <f t="shared" si="2"/>
        <v>-50</v>
      </c>
    </row>
    <row r="17" spans="2:4">
      <c r="B17" s="145" t="s">
        <v>233</v>
      </c>
      <c r="C17" s="146"/>
      <c r="D17" s="78">
        <f>SUMPRODUCT(B5:B14,G5:G14)+SUMPRODUCT(J5:J14,I5:I14)</f>
        <v>2230</v>
      </c>
    </row>
  </sheetData>
  <mergeCells count="1">
    <mergeCell ref="B17:C17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76311-C6C1-4F2F-B498-39936F4B1534}">
  <dimension ref="B4:P17"/>
  <sheetViews>
    <sheetView workbookViewId="0">
      <selection activeCell="L29" sqref="L29"/>
    </sheetView>
  </sheetViews>
  <sheetFormatPr baseColWidth="10" defaultColWidth="8.83203125" defaultRowHeight="16"/>
  <cols>
    <col min="3" max="3" width="14.33203125" customWidth="1"/>
    <col min="6" max="6" width="13" bestFit="1" customWidth="1"/>
    <col min="9" max="9" width="10.1640625" customWidth="1"/>
    <col min="11" max="11" width="9" style="61"/>
    <col min="14" max="14" width="13" bestFit="1" customWidth="1"/>
    <col min="16" max="16" width="14.83203125" bestFit="1" customWidth="1"/>
  </cols>
  <sheetData>
    <row r="4" spans="2:16" ht="17" thickBot="1">
      <c r="B4" s="121" t="s">
        <v>213</v>
      </c>
      <c r="C4" s="121" t="s">
        <v>217</v>
      </c>
      <c r="D4" s="121"/>
      <c r="E4" s="121" t="s">
        <v>218</v>
      </c>
      <c r="F4" s="121"/>
      <c r="G4" s="121" t="s">
        <v>214</v>
      </c>
      <c r="H4" s="121" t="s">
        <v>227</v>
      </c>
      <c r="I4" s="121" t="s">
        <v>212</v>
      </c>
      <c r="J4" s="121" t="s">
        <v>228</v>
      </c>
      <c r="K4" s="121" t="s">
        <v>229</v>
      </c>
      <c r="M4" s="121" t="s">
        <v>219</v>
      </c>
      <c r="N4" s="121"/>
      <c r="O4" s="121" t="s">
        <v>215</v>
      </c>
      <c r="P4" s="121" t="s">
        <v>216</v>
      </c>
    </row>
    <row r="5" spans="2:16">
      <c r="B5">
        <v>80</v>
      </c>
      <c r="C5" s="1">
        <v>1</v>
      </c>
      <c r="D5" t="str">
        <f t="shared" ref="D5:D14" si="0">VLOOKUP(C5,$M$5:$N$10,2,FALSE)</f>
        <v>Aldinga</v>
      </c>
      <c r="E5" s="1">
        <v>3</v>
      </c>
      <c r="F5" t="str">
        <f t="shared" ref="F5:F14" si="1">VLOOKUP(E5,$M$5:$N$10,2,FALSE)</f>
        <v>Geelong</v>
      </c>
      <c r="G5" s="74">
        <v>5</v>
      </c>
      <c r="H5" s="1">
        <v>80</v>
      </c>
      <c r="I5" s="74">
        <v>160</v>
      </c>
      <c r="J5" s="1">
        <v>1</v>
      </c>
      <c r="K5" s="79">
        <f t="shared" ref="K5:K14" si="2">B5-J5*H5</f>
        <v>0</v>
      </c>
      <c r="M5" s="1">
        <v>1</v>
      </c>
      <c r="N5" s="1" t="s">
        <v>220</v>
      </c>
      <c r="O5">
        <f>SUMIF($E$5:$E$14,M5,$B$5:$B$14)-SUMIF($C$5:$C$14,M5,$B$5:$B$14)</f>
        <v>-80</v>
      </c>
      <c r="P5" s="1">
        <v>-80</v>
      </c>
    </row>
    <row r="6" spans="2:16">
      <c r="B6">
        <v>0</v>
      </c>
      <c r="C6" s="1">
        <v>1</v>
      </c>
      <c r="D6" t="str">
        <f t="shared" si="0"/>
        <v>Aldinga</v>
      </c>
      <c r="E6" s="1">
        <v>4</v>
      </c>
      <c r="F6" t="str">
        <f t="shared" si="1"/>
        <v>Kalgoorlie</v>
      </c>
      <c r="G6" s="74">
        <v>8</v>
      </c>
      <c r="H6" s="1">
        <v>80</v>
      </c>
      <c r="I6" s="74">
        <v>160</v>
      </c>
      <c r="J6" s="1">
        <v>0</v>
      </c>
      <c r="K6" s="79">
        <f t="shared" si="2"/>
        <v>0</v>
      </c>
      <c r="M6" s="1">
        <v>2</v>
      </c>
      <c r="N6" s="1" t="s">
        <v>221</v>
      </c>
      <c r="O6">
        <f t="shared" ref="O6:O10" si="3">SUMIF($E$5:$E$14,M6,$B$5:$B$14)-SUMIF($C$5:$C$14,M6,$B$5:$B$14)</f>
        <v>-90.000000000000014</v>
      </c>
      <c r="P6" s="1">
        <v>-90</v>
      </c>
    </row>
    <row r="7" spans="2:16">
      <c r="B7" s="61">
        <v>1.4210854715202004E-14</v>
      </c>
      <c r="C7" s="1">
        <v>2</v>
      </c>
      <c r="D7" t="str">
        <f t="shared" si="0"/>
        <v>Canberra</v>
      </c>
      <c r="E7" s="1">
        <v>3</v>
      </c>
      <c r="F7" t="str">
        <f t="shared" si="1"/>
        <v>Geelong</v>
      </c>
      <c r="G7" s="74">
        <v>7</v>
      </c>
      <c r="H7" s="1">
        <v>90</v>
      </c>
      <c r="I7" s="74">
        <v>160</v>
      </c>
      <c r="J7" s="1">
        <v>0</v>
      </c>
      <c r="K7" s="79">
        <f t="shared" si="2"/>
        <v>1.4210854715202004E-14</v>
      </c>
      <c r="M7" s="1">
        <v>3</v>
      </c>
      <c r="N7" s="1" t="s">
        <v>222</v>
      </c>
      <c r="O7">
        <f t="shared" si="3"/>
        <v>0</v>
      </c>
      <c r="P7" s="1">
        <v>0</v>
      </c>
    </row>
    <row r="8" spans="2:16">
      <c r="B8">
        <v>90</v>
      </c>
      <c r="C8" s="1">
        <v>2</v>
      </c>
      <c r="D8" t="str">
        <f t="shared" si="0"/>
        <v>Canberra</v>
      </c>
      <c r="E8" s="1">
        <v>4</v>
      </c>
      <c r="F8" t="str">
        <f t="shared" si="1"/>
        <v>Kalgoorlie</v>
      </c>
      <c r="G8" s="74">
        <v>4</v>
      </c>
      <c r="H8" s="1">
        <v>90</v>
      </c>
      <c r="I8" s="74">
        <v>160</v>
      </c>
      <c r="J8" s="1">
        <v>1</v>
      </c>
      <c r="K8" s="79">
        <f t="shared" si="2"/>
        <v>0</v>
      </c>
      <c r="M8" s="1">
        <v>4</v>
      </c>
      <c r="N8" s="1" t="s">
        <v>223</v>
      </c>
      <c r="O8">
        <f t="shared" si="3"/>
        <v>0</v>
      </c>
      <c r="P8" s="1">
        <v>0</v>
      </c>
    </row>
    <row r="9" spans="2:16">
      <c r="B9">
        <v>30.000000000000021</v>
      </c>
      <c r="C9" s="1">
        <v>3</v>
      </c>
      <c r="D9" t="str">
        <f t="shared" si="0"/>
        <v>Geelong</v>
      </c>
      <c r="E9" s="1">
        <v>5</v>
      </c>
      <c r="F9" t="str">
        <f t="shared" si="1"/>
        <v>Mittagong</v>
      </c>
      <c r="G9" s="74">
        <v>2</v>
      </c>
      <c r="H9" s="1">
        <v>40</v>
      </c>
      <c r="I9" s="74">
        <v>160</v>
      </c>
      <c r="J9" s="1">
        <v>1</v>
      </c>
      <c r="K9" s="79">
        <f t="shared" si="2"/>
        <v>-9.9999999999999787</v>
      </c>
      <c r="M9" s="1">
        <v>5</v>
      </c>
      <c r="N9" s="1" t="s">
        <v>224</v>
      </c>
      <c r="O9">
        <f t="shared" si="3"/>
        <v>70</v>
      </c>
      <c r="P9" s="1">
        <v>70</v>
      </c>
    </row>
    <row r="10" spans="2:16" ht="17" thickBot="1">
      <c r="B10">
        <v>0</v>
      </c>
      <c r="C10" s="1">
        <v>3</v>
      </c>
      <c r="D10" t="str">
        <f t="shared" si="0"/>
        <v>Geelong</v>
      </c>
      <c r="E10" s="1">
        <v>5</v>
      </c>
      <c r="F10" t="str">
        <f t="shared" si="1"/>
        <v>Mittagong</v>
      </c>
      <c r="G10" s="74">
        <v>9</v>
      </c>
      <c r="H10" s="1">
        <v>30</v>
      </c>
      <c r="I10" s="74">
        <v>160</v>
      </c>
      <c r="J10" s="1">
        <v>0</v>
      </c>
      <c r="K10" s="79">
        <f t="shared" si="2"/>
        <v>0</v>
      </c>
      <c r="M10" s="75">
        <v>6</v>
      </c>
      <c r="N10" s="75" t="s">
        <v>225</v>
      </c>
      <c r="O10" s="76">
        <f t="shared" si="3"/>
        <v>100</v>
      </c>
      <c r="P10" s="75">
        <v>100</v>
      </c>
    </row>
    <row r="11" spans="2:16">
      <c r="B11">
        <v>50</v>
      </c>
      <c r="C11" s="1">
        <v>3</v>
      </c>
      <c r="D11" t="str">
        <f t="shared" si="0"/>
        <v>Geelong</v>
      </c>
      <c r="E11" s="1">
        <v>6</v>
      </c>
      <c r="F11" t="str">
        <f t="shared" si="1"/>
        <v>Wagga Wagga</v>
      </c>
      <c r="G11" s="74">
        <v>3</v>
      </c>
      <c r="H11" s="1">
        <v>50</v>
      </c>
      <c r="I11" s="74">
        <v>160</v>
      </c>
      <c r="J11" s="1">
        <v>1</v>
      </c>
      <c r="K11" s="79">
        <f t="shared" si="2"/>
        <v>0</v>
      </c>
      <c r="P11" s="82"/>
    </row>
    <row r="12" spans="2:16">
      <c r="B12">
        <v>0</v>
      </c>
      <c r="C12" s="1">
        <v>3</v>
      </c>
      <c r="D12" t="str">
        <f t="shared" si="0"/>
        <v>Geelong</v>
      </c>
      <c r="E12" s="1">
        <v>6</v>
      </c>
      <c r="F12" t="str">
        <f t="shared" si="1"/>
        <v>Wagga Wagga</v>
      </c>
      <c r="G12" s="74">
        <v>10</v>
      </c>
      <c r="H12" s="1">
        <v>50</v>
      </c>
      <c r="I12" s="74">
        <v>160</v>
      </c>
      <c r="J12" s="1">
        <v>0</v>
      </c>
      <c r="K12" s="79">
        <f t="shared" si="2"/>
        <v>0</v>
      </c>
    </row>
    <row r="13" spans="2:16">
      <c r="B13">
        <v>39.999999999999986</v>
      </c>
      <c r="C13" s="1">
        <v>4</v>
      </c>
      <c r="D13" t="str">
        <f t="shared" si="0"/>
        <v>Kalgoorlie</v>
      </c>
      <c r="E13" s="1">
        <v>5</v>
      </c>
      <c r="F13" t="str">
        <f t="shared" si="1"/>
        <v>Mittagong</v>
      </c>
      <c r="G13" s="74">
        <v>3</v>
      </c>
      <c r="H13" s="1">
        <v>70</v>
      </c>
      <c r="I13" s="74">
        <v>160</v>
      </c>
      <c r="J13" s="1">
        <v>1</v>
      </c>
      <c r="K13" s="79">
        <f t="shared" si="2"/>
        <v>-30.000000000000014</v>
      </c>
    </row>
    <row r="14" spans="2:16" ht="17" thickBot="1">
      <c r="B14" s="76">
        <v>50</v>
      </c>
      <c r="C14" s="75">
        <v>4</v>
      </c>
      <c r="D14" s="76" t="str">
        <f t="shared" si="0"/>
        <v>Kalgoorlie</v>
      </c>
      <c r="E14" s="75">
        <v>6</v>
      </c>
      <c r="F14" s="76" t="str">
        <f t="shared" si="1"/>
        <v>Wagga Wagga</v>
      </c>
      <c r="G14" s="77">
        <v>6</v>
      </c>
      <c r="H14" s="75">
        <v>100</v>
      </c>
      <c r="I14" s="77">
        <v>160</v>
      </c>
      <c r="J14" s="75">
        <v>1</v>
      </c>
      <c r="K14" s="81">
        <f t="shared" si="2"/>
        <v>-50</v>
      </c>
    </row>
    <row r="17" spans="2:4">
      <c r="B17" s="145" t="s">
        <v>233</v>
      </c>
      <c r="C17" s="146"/>
      <c r="D17" s="78">
        <f>SUMPRODUCT(B5:B14,G5:G14)+SUMPRODUCT(J5:J14,I5:I14)</f>
        <v>2350</v>
      </c>
    </row>
  </sheetData>
  <mergeCells count="1">
    <mergeCell ref="B17:C17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E886E-8309-4067-9FED-F268DB1AB426}">
  <dimension ref="B4:Q17"/>
  <sheetViews>
    <sheetView workbookViewId="0">
      <selection activeCell="N20" sqref="N20"/>
    </sheetView>
  </sheetViews>
  <sheetFormatPr baseColWidth="10" defaultColWidth="8.83203125" defaultRowHeight="16"/>
  <cols>
    <col min="3" max="3" width="14.1640625" customWidth="1"/>
    <col min="4" max="4" width="9.33203125" bestFit="1" customWidth="1"/>
    <col min="6" max="6" width="13" bestFit="1" customWidth="1"/>
    <col min="9" max="9" width="10.6640625" customWidth="1"/>
    <col min="11" max="11" width="9" style="61"/>
    <col min="14" max="14" width="13" bestFit="1" customWidth="1"/>
    <col min="16" max="16" width="14.6640625" customWidth="1"/>
  </cols>
  <sheetData>
    <row r="4" spans="2:17" ht="17" thickBot="1">
      <c r="B4" s="121" t="s">
        <v>213</v>
      </c>
      <c r="C4" s="121" t="s">
        <v>217</v>
      </c>
      <c r="D4" s="121"/>
      <c r="E4" s="121" t="s">
        <v>218</v>
      </c>
      <c r="F4" s="121"/>
      <c r="G4" s="121" t="s">
        <v>214</v>
      </c>
      <c r="H4" s="121" t="s">
        <v>227</v>
      </c>
      <c r="I4" s="121" t="s">
        <v>212</v>
      </c>
      <c r="J4" s="121" t="s">
        <v>228</v>
      </c>
      <c r="K4" s="121" t="s">
        <v>229</v>
      </c>
      <c r="M4" s="75" t="s">
        <v>219</v>
      </c>
      <c r="N4" s="75"/>
      <c r="O4" s="75" t="s">
        <v>215</v>
      </c>
      <c r="P4" s="75" t="s">
        <v>216</v>
      </c>
      <c r="Q4" s="60"/>
    </row>
    <row r="5" spans="2:17">
      <c r="B5" s="61">
        <v>1.7763568394002505E-14</v>
      </c>
      <c r="C5" s="1">
        <v>1</v>
      </c>
      <c r="D5" t="str">
        <f t="shared" ref="D5:D14" si="0">VLOOKUP(C5,$M$5:$N$10,2,FALSE)</f>
        <v>Aldinga</v>
      </c>
      <c r="E5" s="1">
        <v>3</v>
      </c>
      <c r="F5" t="str">
        <f t="shared" ref="F5:F14" si="1">VLOOKUP(E5,$M$5:$N$10,2,FALSE)</f>
        <v>Geelong</v>
      </c>
      <c r="G5" s="74">
        <v>5</v>
      </c>
      <c r="H5" s="1">
        <v>80</v>
      </c>
      <c r="I5" s="74">
        <v>280</v>
      </c>
      <c r="J5" s="1">
        <v>0</v>
      </c>
      <c r="K5" s="79">
        <f t="shared" ref="K5:K14" si="2">B5-J5*H5</f>
        <v>1.7763568394002505E-14</v>
      </c>
      <c r="M5" s="1">
        <v>1</v>
      </c>
      <c r="N5" s="1" t="s">
        <v>220</v>
      </c>
      <c r="O5">
        <f>SUMIF($E$5:$E$14,M5,$B$5:$B$14)-SUMIF($C$5:$C$14,M5,$B$5:$B$14)</f>
        <v>-80.000000000000014</v>
      </c>
      <c r="P5" s="1">
        <v>-80</v>
      </c>
      <c r="Q5" s="55"/>
    </row>
    <row r="6" spans="2:17">
      <c r="B6">
        <v>80</v>
      </c>
      <c r="C6" s="1">
        <v>1</v>
      </c>
      <c r="D6" t="str">
        <f t="shared" si="0"/>
        <v>Aldinga</v>
      </c>
      <c r="E6" s="1">
        <v>4</v>
      </c>
      <c r="F6" t="str">
        <f t="shared" si="1"/>
        <v>Kalgoorlie</v>
      </c>
      <c r="G6" s="74">
        <v>8</v>
      </c>
      <c r="H6" s="1">
        <v>80</v>
      </c>
      <c r="I6" s="74">
        <v>280</v>
      </c>
      <c r="J6" s="1">
        <v>1</v>
      </c>
      <c r="K6" s="79">
        <f t="shared" si="2"/>
        <v>0</v>
      </c>
      <c r="M6" s="1">
        <v>2</v>
      </c>
      <c r="N6" s="1" t="s">
        <v>221</v>
      </c>
      <c r="O6">
        <f t="shared" ref="O6:O10" si="3">SUMIF($E$5:$E$14,M6,$B$5:$B$14)-SUMIF($C$5:$C$14,M6,$B$5:$B$14)</f>
        <v>-90</v>
      </c>
      <c r="P6" s="1">
        <v>-90</v>
      </c>
    </row>
    <row r="7" spans="2:17">
      <c r="B7" s="61">
        <v>0</v>
      </c>
      <c r="C7" s="1">
        <v>2</v>
      </c>
      <c r="D7" t="str">
        <f t="shared" si="0"/>
        <v>Canberra</v>
      </c>
      <c r="E7" s="1">
        <v>3</v>
      </c>
      <c r="F7" t="str">
        <f t="shared" si="1"/>
        <v>Geelong</v>
      </c>
      <c r="G7" s="74">
        <v>7</v>
      </c>
      <c r="H7" s="1">
        <v>90</v>
      </c>
      <c r="I7" s="74">
        <v>280</v>
      </c>
      <c r="J7" s="1">
        <v>0</v>
      </c>
      <c r="K7" s="79">
        <f t="shared" si="2"/>
        <v>0</v>
      </c>
      <c r="M7" s="1">
        <v>3</v>
      </c>
      <c r="N7" s="1" t="s">
        <v>222</v>
      </c>
      <c r="O7" s="61">
        <f t="shared" si="3"/>
        <v>3.5527136788005009E-15</v>
      </c>
      <c r="P7" s="1">
        <v>0</v>
      </c>
    </row>
    <row r="8" spans="2:17">
      <c r="B8">
        <v>90</v>
      </c>
      <c r="C8" s="1">
        <v>2</v>
      </c>
      <c r="D8" t="str">
        <f t="shared" si="0"/>
        <v>Canberra</v>
      </c>
      <c r="E8" s="1">
        <v>4</v>
      </c>
      <c r="F8" t="str">
        <f t="shared" si="1"/>
        <v>Kalgoorlie</v>
      </c>
      <c r="G8" s="74">
        <v>4</v>
      </c>
      <c r="H8" s="1">
        <v>90</v>
      </c>
      <c r="I8" s="74">
        <v>280</v>
      </c>
      <c r="J8" s="1">
        <v>1</v>
      </c>
      <c r="K8" s="79">
        <f t="shared" si="2"/>
        <v>0</v>
      </c>
      <c r="M8" s="1">
        <v>4</v>
      </c>
      <c r="N8" s="1" t="s">
        <v>223</v>
      </c>
      <c r="O8">
        <f t="shared" si="3"/>
        <v>0</v>
      </c>
      <c r="P8" s="1">
        <v>0</v>
      </c>
    </row>
    <row r="9" spans="2:17">
      <c r="B9">
        <v>0</v>
      </c>
      <c r="C9" s="1">
        <v>3</v>
      </c>
      <c r="D9" t="str">
        <f t="shared" si="0"/>
        <v>Geelong</v>
      </c>
      <c r="E9" s="1">
        <v>5</v>
      </c>
      <c r="F9" t="str">
        <f t="shared" si="1"/>
        <v>Mittagong</v>
      </c>
      <c r="G9" s="74">
        <v>2</v>
      </c>
      <c r="H9" s="1">
        <v>40</v>
      </c>
      <c r="I9" s="74">
        <v>280</v>
      </c>
      <c r="J9" s="1">
        <v>0</v>
      </c>
      <c r="K9" s="79">
        <f t="shared" si="2"/>
        <v>0</v>
      </c>
      <c r="M9" s="1">
        <v>5</v>
      </c>
      <c r="N9" s="1" t="s">
        <v>224</v>
      </c>
      <c r="O9">
        <f t="shared" si="3"/>
        <v>70</v>
      </c>
      <c r="P9" s="1">
        <v>70</v>
      </c>
    </row>
    <row r="10" spans="2:17" ht="17" thickBot="1">
      <c r="B10">
        <v>0</v>
      </c>
      <c r="C10" s="1">
        <v>3</v>
      </c>
      <c r="D10" t="str">
        <f t="shared" si="0"/>
        <v>Geelong</v>
      </c>
      <c r="E10" s="1">
        <v>5</v>
      </c>
      <c r="F10" t="str">
        <f t="shared" si="1"/>
        <v>Mittagong</v>
      </c>
      <c r="G10" s="74">
        <v>9</v>
      </c>
      <c r="H10" s="1">
        <v>30</v>
      </c>
      <c r="I10" s="74">
        <v>280</v>
      </c>
      <c r="J10" s="1">
        <v>0</v>
      </c>
      <c r="K10" s="79">
        <f t="shared" si="2"/>
        <v>0</v>
      </c>
      <c r="M10" s="75">
        <v>6</v>
      </c>
      <c r="N10" s="75" t="s">
        <v>225</v>
      </c>
      <c r="O10" s="76">
        <f t="shared" si="3"/>
        <v>99.999999999999986</v>
      </c>
      <c r="P10" s="75">
        <v>100</v>
      </c>
    </row>
    <row r="11" spans="2:17">
      <c r="B11" s="61">
        <v>1.4210854715202004E-14</v>
      </c>
      <c r="C11" s="1">
        <v>3</v>
      </c>
      <c r="D11" t="str">
        <f t="shared" si="0"/>
        <v>Geelong</v>
      </c>
      <c r="E11" s="1">
        <v>6</v>
      </c>
      <c r="F11" t="str">
        <f t="shared" si="1"/>
        <v>Wagga Wagga</v>
      </c>
      <c r="G11" s="74">
        <v>3</v>
      </c>
      <c r="H11" s="1">
        <v>50</v>
      </c>
      <c r="I11" s="74">
        <v>280</v>
      </c>
      <c r="J11" s="1">
        <v>0</v>
      </c>
      <c r="K11" s="79">
        <f t="shared" si="2"/>
        <v>1.4210854715202004E-14</v>
      </c>
      <c r="P11" s="82"/>
    </row>
    <row r="12" spans="2:17">
      <c r="B12">
        <v>0</v>
      </c>
      <c r="C12" s="1">
        <v>3</v>
      </c>
      <c r="D12" t="str">
        <f t="shared" si="0"/>
        <v>Geelong</v>
      </c>
      <c r="E12" s="1">
        <v>6</v>
      </c>
      <c r="F12" t="str">
        <f t="shared" si="1"/>
        <v>Wagga Wagga</v>
      </c>
      <c r="G12" s="74">
        <v>10</v>
      </c>
      <c r="H12" s="1">
        <v>50</v>
      </c>
      <c r="I12" s="74">
        <v>280</v>
      </c>
      <c r="J12" s="1">
        <v>0</v>
      </c>
      <c r="K12" s="79">
        <f t="shared" si="2"/>
        <v>0</v>
      </c>
    </row>
    <row r="13" spans="2:17">
      <c r="B13">
        <v>70</v>
      </c>
      <c r="C13" s="1">
        <v>4</v>
      </c>
      <c r="D13" t="str">
        <f t="shared" si="0"/>
        <v>Kalgoorlie</v>
      </c>
      <c r="E13" s="1">
        <v>5</v>
      </c>
      <c r="F13" t="str">
        <f t="shared" si="1"/>
        <v>Mittagong</v>
      </c>
      <c r="G13" s="74">
        <v>3</v>
      </c>
      <c r="H13" s="1">
        <v>70</v>
      </c>
      <c r="I13" s="74">
        <v>280</v>
      </c>
      <c r="J13" s="1">
        <v>1</v>
      </c>
      <c r="K13" s="79">
        <f t="shared" si="2"/>
        <v>0</v>
      </c>
    </row>
    <row r="14" spans="2:17" ht="17" thickBot="1">
      <c r="B14" s="76">
        <v>99.999999999999972</v>
      </c>
      <c r="C14" s="75">
        <v>4</v>
      </c>
      <c r="D14" s="76" t="str">
        <f t="shared" si="0"/>
        <v>Kalgoorlie</v>
      </c>
      <c r="E14" s="75">
        <v>6</v>
      </c>
      <c r="F14" s="76" t="str">
        <f t="shared" si="1"/>
        <v>Wagga Wagga</v>
      </c>
      <c r="G14" s="77">
        <v>6</v>
      </c>
      <c r="H14" s="75">
        <v>100</v>
      </c>
      <c r="I14" s="77">
        <v>280</v>
      </c>
      <c r="J14" s="75">
        <v>1</v>
      </c>
      <c r="K14" s="81">
        <f t="shared" si="2"/>
        <v>0</v>
      </c>
    </row>
    <row r="17" spans="2:4">
      <c r="B17" s="145" t="s">
        <v>233</v>
      </c>
      <c r="C17" s="146"/>
      <c r="D17" s="78">
        <f>SUMPRODUCT(B5:B14,G5:G14)+SUMPRODUCT(J5:J14,I5:I14)</f>
        <v>2930</v>
      </c>
    </row>
  </sheetData>
  <mergeCells count="1">
    <mergeCell ref="B17:C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B4B02-F14E-0F4D-8AE6-DCE9FCCA806B}">
  <dimension ref="A1:H26"/>
  <sheetViews>
    <sheetView showGridLines="0" workbookViewId="0">
      <selection activeCell="D9" sqref="D9"/>
    </sheetView>
  </sheetViews>
  <sheetFormatPr baseColWidth="10" defaultColWidth="11" defaultRowHeight="16"/>
  <cols>
    <col min="1" max="1" width="2.33203125" customWidth="1"/>
    <col min="2" max="2" width="6.33203125" bestFit="1" customWidth="1"/>
    <col min="3" max="3" width="22.33203125" bestFit="1" customWidth="1"/>
    <col min="4" max="4" width="11.1640625" bestFit="1" customWidth="1"/>
    <col min="5" max="5" width="12.1640625" bestFit="1" customWidth="1"/>
    <col min="6" max="6" width="10" bestFit="1" customWidth="1"/>
    <col min="7" max="8" width="12.1640625" bestFit="1" customWidth="1"/>
  </cols>
  <sheetData>
    <row r="1" spans="1:8">
      <c r="A1" s="1" t="s">
        <v>53</v>
      </c>
    </row>
    <row r="2" spans="1:8">
      <c r="A2" s="1" t="s">
        <v>20</v>
      </c>
    </row>
    <row r="3" spans="1:8">
      <c r="A3" s="1" t="s">
        <v>58</v>
      </c>
    </row>
    <row r="6" spans="1:8" ht="17" thickBot="1">
      <c r="A6" t="s">
        <v>23</v>
      </c>
    </row>
    <row r="7" spans="1:8">
      <c r="B7" s="4"/>
      <c r="C7" s="4"/>
      <c r="D7" s="4" t="s">
        <v>54</v>
      </c>
      <c r="E7" s="4" t="s">
        <v>56</v>
      </c>
      <c r="F7" s="4" t="s">
        <v>57</v>
      </c>
      <c r="G7" s="4" t="s">
        <v>61</v>
      </c>
      <c r="H7" s="4" t="s">
        <v>61</v>
      </c>
    </row>
    <row r="8" spans="1:8" ht="17" thickBot="1">
      <c r="B8" s="5" t="s">
        <v>21</v>
      </c>
      <c r="C8" s="5" t="s">
        <v>22</v>
      </c>
      <c r="D8" s="5" t="s">
        <v>55</v>
      </c>
      <c r="E8" s="5" t="s">
        <v>59</v>
      </c>
      <c r="F8" s="5" t="s">
        <v>60</v>
      </c>
      <c r="G8" s="5" t="s">
        <v>62</v>
      </c>
      <c r="H8" s="5" t="s">
        <v>63</v>
      </c>
    </row>
    <row r="9" spans="1:8">
      <c r="B9" s="3" t="s">
        <v>25</v>
      </c>
      <c r="C9" s="3" t="s">
        <v>26</v>
      </c>
      <c r="D9" s="3">
        <v>268.99999999999994</v>
      </c>
      <c r="E9" s="3">
        <v>0</v>
      </c>
      <c r="F9" s="3">
        <v>300</v>
      </c>
      <c r="G9" s="3">
        <v>99.300476947535657</v>
      </c>
      <c r="H9" s="3">
        <v>36.675191815856692</v>
      </c>
    </row>
    <row r="10" spans="1:8">
      <c r="B10" s="3" t="s">
        <v>27</v>
      </c>
      <c r="C10" s="3" t="s">
        <v>28</v>
      </c>
      <c r="D10" s="3">
        <v>8.3092033208878171E-14</v>
      </c>
      <c r="E10" s="3">
        <v>0</v>
      </c>
      <c r="F10" s="3">
        <v>320</v>
      </c>
      <c r="G10" s="3">
        <v>22.934826069572114</v>
      </c>
      <c r="H10" s="3">
        <v>43.069544364508417</v>
      </c>
    </row>
    <row r="11" spans="1:8">
      <c r="B11" s="3" t="s">
        <v>29</v>
      </c>
      <c r="C11" s="3" t="s">
        <v>30</v>
      </c>
      <c r="D11" s="3">
        <v>1.0000000000000158</v>
      </c>
      <c r="E11" s="3">
        <v>0</v>
      </c>
      <c r="F11" s="3">
        <v>340</v>
      </c>
      <c r="G11" s="3">
        <v>49.956964892412323</v>
      </c>
      <c r="H11" s="3">
        <v>43.075862068965478</v>
      </c>
    </row>
    <row r="12" spans="1:8">
      <c r="B12" s="3" t="s">
        <v>31</v>
      </c>
      <c r="C12" s="3" t="s">
        <v>32</v>
      </c>
      <c r="D12" s="3">
        <v>48.999999999999986</v>
      </c>
      <c r="E12" s="3">
        <v>0</v>
      </c>
      <c r="F12" s="3">
        <v>360</v>
      </c>
      <c r="G12" s="3">
        <v>51.641174038858999</v>
      </c>
      <c r="H12" s="3">
        <v>34.937430698558593</v>
      </c>
    </row>
    <row r="13" spans="1:8">
      <c r="B13" s="3" t="s">
        <v>33</v>
      </c>
      <c r="C13" s="3" t="s">
        <v>34</v>
      </c>
      <c r="D13" s="3">
        <v>64.999999999999972</v>
      </c>
      <c r="E13" s="3">
        <v>0</v>
      </c>
      <c r="F13" s="3">
        <v>380</v>
      </c>
      <c r="G13" s="3">
        <v>63.288378766140674</v>
      </c>
      <c r="H13" s="3">
        <v>47.522783761391743</v>
      </c>
    </row>
    <row r="14" spans="1:8" ht="17" thickBot="1">
      <c r="B14" s="2" t="s">
        <v>35</v>
      </c>
      <c r="C14" s="2" t="s">
        <v>36</v>
      </c>
      <c r="D14" s="2">
        <v>14.999999999999945</v>
      </c>
      <c r="E14" s="2">
        <v>0</v>
      </c>
      <c r="F14" s="2">
        <v>400</v>
      </c>
      <c r="G14" s="2">
        <v>102.0454545454546</v>
      </c>
      <c r="H14" s="2">
        <v>141.79341657207689</v>
      </c>
    </row>
    <row r="16" spans="1:8" ht="17" thickBot="1">
      <c r="A16" t="s">
        <v>8</v>
      </c>
    </row>
    <row r="17" spans="2:8">
      <c r="B17" s="4"/>
      <c r="C17" s="4"/>
      <c r="D17" s="4" t="s">
        <v>54</v>
      </c>
      <c r="E17" s="4" t="s">
        <v>64</v>
      </c>
      <c r="F17" s="4" t="s">
        <v>66</v>
      </c>
      <c r="G17" s="4" t="s">
        <v>61</v>
      </c>
      <c r="H17" s="4" t="s">
        <v>61</v>
      </c>
    </row>
    <row r="18" spans="2:8" ht="17" thickBot="1">
      <c r="B18" s="5" t="s">
        <v>21</v>
      </c>
      <c r="C18" s="5" t="s">
        <v>22</v>
      </c>
      <c r="D18" s="5" t="s">
        <v>55</v>
      </c>
      <c r="E18" s="5" t="s">
        <v>65</v>
      </c>
      <c r="F18" s="5" t="s">
        <v>67</v>
      </c>
      <c r="G18" s="5" t="s">
        <v>62</v>
      </c>
      <c r="H18" s="5" t="s">
        <v>63</v>
      </c>
    </row>
    <row r="19" spans="2:8">
      <c r="B19" s="3" t="s">
        <v>37</v>
      </c>
      <c r="C19" s="3" t="s">
        <v>38</v>
      </c>
      <c r="D19" s="3">
        <v>1577</v>
      </c>
      <c r="E19" s="3">
        <v>12.572224155934562</v>
      </c>
      <c r="F19" s="3">
        <v>1577</v>
      </c>
      <c r="G19" s="45">
        <v>66.135409614081922</v>
      </c>
      <c r="H19" s="45">
        <v>2.6524823489900789E-12</v>
      </c>
    </row>
    <row r="20" spans="2:8">
      <c r="B20" s="3" t="s">
        <v>39</v>
      </c>
      <c r="C20" s="3" t="s">
        <v>40</v>
      </c>
      <c r="D20" s="3">
        <v>1989.9999999999993</v>
      </c>
      <c r="E20" s="3">
        <v>6.6550643926209379</v>
      </c>
      <c r="F20" s="3">
        <v>1990</v>
      </c>
      <c r="G20" s="45">
        <v>2.8635355227002035E-13</v>
      </c>
      <c r="H20" s="45">
        <v>58.562350119903456</v>
      </c>
    </row>
    <row r="21" spans="2:8">
      <c r="B21" s="3" t="s">
        <v>41</v>
      </c>
      <c r="C21" s="3" t="s">
        <v>42</v>
      </c>
      <c r="D21" s="3">
        <v>1320.9999999999998</v>
      </c>
      <c r="E21" s="3">
        <v>30.205360250609111</v>
      </c>
      <c r="F21" s="3">
        <v>1321</v>
      </c>
      <c r="G21" s="45">
        <v>5.0684376095351833E-13</v>
      </c>
      <c r="H21" s="45">
        <v>36.80557648831914</v>
      </c>
    </row>
    <row r="22" spans="2:8" s="44" customFormat="1">
      <c r="B22" s="3" t="s">
        <v>43</v>
      </c>
      <c r="C22" s="3" t="s">
        <v>44</v>
      </c>
      <c r="D22" s="3">
        <v>1919.9999999999998</v>
      </c>
      <c r="E22" s="3">
        <v>12.502610511660292</v>
      </c>
      <c r="F22" s="3">
        <v>1920</v>
      </c>
      <c r="G22" s="3">
        <v>32.989530563998308</v>
      </c>
      <c r="H22" s="3">
        <v>2.862391024090012E-13</v>
      </c>
    </row>
    <row r="23" spans="2:8">
      <c r="B23" s="3" t="s">
        <v>45</v>
      </c>
      <c r="C23" s="3" t="s">
        <v>46</v>
      </c>
      <c r="D23" s="3">
        <v>1148.9999999999998</v>
      </c>
      <c r="E23" s="3">
        <v>14.493560737904613</v>
      </c>
      <c r="F23" s="3">
        <v>1149</v>
      </c>
      <c r="G23" s="45">
        <v>32.14281013491248</v>
      </c>
      <c r="H23" s="45">
        <v>4.8065116391095921E-12</v>
      </c>
    </row>
    <row r="24" spans="2:8">
      <c r="B24" s="3" t="s">
        <v>47</v>
      </c>
      <c r="C24" s="3" t="s">
        <v>48</v>
      </c>
      <c r="D24" s="3">
        <v>966.00000000000034</v>
      </c>
      <c r="E24" s="3">
        <v>0</v>
      </c>
      <c r="F24" s="3">
        <v>1000</v>
      </c>
      <c r="G24" s="46">
        <v>1E+30</v>
      </c>
      <c r="H24" s="45">
        <v>33.999999999999638</v>
      </c>
    </row>
    <row r="25" spans="2:8">
      <c r="B25" s="3" t="s">
        <v>49</v>
      </c>
      <c r="C25" s="3" t="s">
        <v>50</v>
      </c>
      <c r="D25" s="3">
        <v>1230.9999999999998</v>
      </c>
      <c r="E25" s="3">
        <v>12.79498781761227</v>
      </c>
      <c r="F25" s="3">
        <v>1231</v>
      </c>
      <c r="G25" s="45">
        <v>3.9044167610419658</v>
      </c>
      <c r="H25" s="45">
        <v>6.1106675275368606E-13</v>
      </c>
    </row>
    <row r="26" spans="2:8" ht="17" thickBot="1">
      <c r="B26" s="2" t="s">
        <v>51</v>
      </c>
      <c r="C26" s="2" t="s">
        <v>52</v>
      </c>
      <c r="D26" s="2">
        <v>1651</v>
      </c>
      <c r="E26" s="2">
        <v>0</v>
      </c>
      <c r="F26" s="2">
        <v>2000</v>
      </c>
      <c r="G26" s="47">
        <v>1E+30</v>
      </c>
      <c r="H26" s="47">
        <v>348.99999999999994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401A5-E40B-4BC0-A42C-FE84E8360E46}">
  <dimension ref="B4:L17"/>
  <sheetViews>
    <sheetView workbookViewId="0">
      <selection activeCell="G30" sqref="G30"/>
    </sheetView>
  </sheetViews>
  <sheetFormatPr baseColWidth="10" defaultColWidth="8.83203125" defaultRowHeight="16"/>
  <cols>
    <col min="2" max="2" width="50" bestFit="1" customWidth="1"/>
    <col min="6" max="6" width="13" bestFit="1" customWidth="1"/>
    <col min="10" max="10" width="13" bestFit="1" customWidth="1"/>
    <col min="12" max="12" width="13.6640625" bestFit="1" customWidth="1"/>
  </cols>
  <sheetData>
    <row r="4" spans="2:12" ht="17" thickBot="1">
      <c r="B4" s="121" t="s">
        <v>213</v>
      </c>
      <c r="C4" s="121" t="s">
        <v>217</v>
      </c>
      <c r="D4" s="121"/>
      <c r="E4" s="121" t="s">
        <v>218</v>
      </c>
      <c r="F4" s="121"/>
      <c r="G4" s="121" t="s">
        <v>214</v>
      </c>
      <c r="I4" s="121" t="s">
        <v>219</v>
      </c>
      <c r="J4" s="121"/>
      <c r="K4" s="121" t="s">
        <v>215</v>
      </c>
      <c r="L4" s="121" t="s">
        <v>216</v>
      </c>
    </row>
    <row r="5" spans="2:12">
      <c r="B5">
        <v>80</v>
      </c>
      <c r="C5" s="1">
        <v>1</v>
      </c>
      <c r="D5" t="str">
        <f>VLOOKUP(C5,$I$5:$J$10,2,FALSE)</f>
        <v>Aldinga</v>
      </c>
      <c r="E5" s="1">
        <v>3</v>
      </c>
      <c r="F5" t="str">
        <f>VLOOKUP(E5,$I$5:$J$10,2,FALSE)</f>
        <v>Geelong</v>
      </c>
      <c r="G5" s="80">
        <v>5</v>
      </c>
      <c r="I5" s="1">
        <v>1</v>
      </c>
      <c r="J5" s="1" t="s">
        <v>220</v>
      </c>
      <c r="K5">
        <f>SUMIF($E$5:$E$12,I5,$B$5:$B$12)-SUMIF($C$5:$C$12,I5,$B$5:$B$12)</f>
        <v>-80</v>
      </c>
      <c r="L5" s="1">
        <v>-80</v>
      </c>
    </row>
    <row r="6" spans="2:12">
      <c r="B6">
        <v>0</v>
      </c>
      <c r="C6" s="1">
        <v>1</v>
      </c>
      <c r="D6" t="str">
        <f t="shared" ref="D6:D12" si="0">VLOOKUP(C6,$I$5:$J$10,2,FALSE)</f>
        <v>Aldinga</v>
      </c>
      <c r="E6" s="1">
        <v>4</v>
      </c>
      <c r="F6" t="str">
        <f t="shared" ref="F6:F12" si="1">VLOOKUP(E6,$I$5:$J$10,2,FALSE)</f>
        <v>Kalgoorlie</v>
      </c>
      <c r="G6" s="80">
        <v>8</v>
      </c>
      <c r="I6" s="1">
        <v>2</v>
      </c>
      <c r="J6" s="1" t="s">
        <v>221</v>
      </c>
      <c r="K6">
        <f t="shared" ref="K6:K10" si="2">SUMIF($E$5:$E$12,I6,$B$5:$B$12)-SUMIF($C$5:$C$12,I6,$B$5:$B$12)</f>
        <v>-90</v>
      </c>
      <c r="L6" s="1">
        <v>-90</v>
      </c>
    </row>
    <row r="7" spans="2:12">
      <c r="B7">
        <v>0</v>
      </c>
      <c r="C7" s="1">
        <v>2</v>
      </c>
      <c r="D7" t="str">
        <f t="shared" si="0"/>
        <v>Canberra</v>
      </c>
      <c r="E7" s="1">
        <v>3</v>
      </c>
      <c r="F7" t="str">
        <f t="shared" si="1"/>
        <v>Geelong</v>
      </c>
      <c r="G7" s="80">
        <v>7</v>
      </c>
      <c r="I7" s="1">
        <v>3</v>
      </c>
      <c r="J7" s="1" t="s">
        <v>222</v>
      </c>
      <c r="K7">
        <f t="shared" si="2"/>
        <v>0</v>
      </c>
      <c r="L7" s="1">
        <v>0</v>
      </c>
    </row>
    <row r="8" spans="2:12">
      <c r="B8">
        <v>90</v>
      </c>
      <c r="C8" s="1">
        <v>2</v>
      </c>
      <c r="D8" t="str">
        <f t="shared" si="0"/>
        <v>Canberra</v>
      </c>
      <c r="E8" s="1">
        <v>4</v>
      </c>
      <c r="F8" t="str">
        <f t="shared" si="1"/>
        <v>Kalgoorlie</v>
      </c>
      <c r="G8" s="80">
        <v>4</v>
      </c>
      <c r="I8" s="1">
        <v>4</v>
      </c>
      <c r="J8" s="1" t="s">
        <v>223</v>
      </c>
      <c r="K8">
        <f t="shared" si="2"/>
        <v>0</v>
      </c>
      <c r="L8" s="1">
        <v>0</v>
      </c>
    </row>
    <row r="9" spans="2:12">
      <c r="B9">
        <v>30</v>
      </c>
      <c r="C9" s="1">
        <v>3</v>
      </c>
      <c r="D9" t="str">
        <f t="shared" si="0"/>
        <v>Geelong</v>
      </c>
      <c r="E9" s="1">
        <v>5</v>
      </c>
      <c r="F9" t="str">
        <f t="shared" si="1"/>
        <v>Mittagong</v>
      </c>
      <c r="G9" s="80">
        <v>2</v>
      </c>
      <c r="I9" s="1">
        <v>5</v>
      </c>
      <c r="J9" s="1" t="s">
        <v>224</v>
      </c>
      <c r="K9">
        <f t="shared" si="2"/>
        <v>70</v>
      </c>
      <c r="L9" s="1">
        <v>70</v>
      </c>
    </row>
    <row r="10" spans="2:12" ht="17" thickBot="1">
      <c r="B10">
        <v>50</v>
      </c>
      <c r="C10" s="1">
        <v>3</v>
      </c>
      <c r="D10" t="str">
        <f t="shared" si="0"/>
        <v>Geelong</v>
      </c>
      <c r="E10" s="1">
        <v>6</v>
      </c>
      <c r="F10" t="str">
        <f t="shared" si="1"/>
        <v>Wagga Wagga</v>
      </c>
      <c r="G10" s="80">
        <v>3</v>
      </c>
      <c r="I10" s="75">
        <v>6</v>
      </c>
      <c r="J10" s="75" t="s">
        <v>225</v>
      </c>
      <c r="K10" s="76">
        <f t="shared" si="2"/>
        <v>100</v>
      </c>
      <c r="L10" s="75">
        <v>100</v>
      </c>
    </row>
    <row r="11" spans="2:12">
      <c r="B11">
        <v>40</v>
      </c>
      <c r="C11" s="1">
        <v>4</v>
      </c>
      <c r="D11" t="str">
        <f t="shared" si="0"/>
        <v>Kalgoorlie</v>
      </c>
      <c r="E11" s="1">
        <v>5</v>
      </c>
      <c r="F11" t="str">
        <f t="shared" si="1"/>
        <v>Mittagong</v>
      </c>
      <c r="G11" s="80">
        <v>3</v>
      </c>
    </row>
    <row r="12" spans="2:12" ht="17" thickBot="1">
      <c r="B12" s="76">
        <v>50</v>
      </c>
      <c r="C12" s="75">
        <v>4</v>
      </c>
      <c r="D12" s="76" t="str">
        <f t="shared" si="0"/>
        <v>Kalgoorlie</v>
      </c>
      <c r="E12" s="75">
        <v>6</v>
      </c>
      <c r="F12" s="76" t="str">
        <f t="shared" si="1"/>
        <v>Wagga Wagga</v>
      </c>
      <c r="G12" s="83">
        <v>6</v>
      </c>
    </row>
    <row r="14" spans="2:12">
      <c r="B14" s="1" t="s">
        <v>237</v>
      </c>
      <c r="C14">
        <f>B5+B11</f>
        <v>120</v>
      </c>
    </row>
    <row r="15" spans="2:12">
      <c r="B15" s="1" t="s">
        <v>230</v>
      </c>
      <c r="C15">
        <v>100</v>
      </c>
    </row>
    <row r="16" spans="2:12">
      <c r="B16" s="1" t="s">
        <v>231</v>
      </c>
      <c r="C16">
        <v>120</v>
      </c>
    </row>
    <row r="17" spans="2:4">
      <c r="B17" s="145" t="s">
        <v>233</v>
      </c>
      <c r="C17" s="146"/>
      <c r="D17" s="78">
        <f>SUMPRODUCT(B5:B12,G5:G12)</f>
        <v>1390</v>
      </c>
    </row>
  </sheetData>
  <mergeCells count="1">
    <mergeCell ref="B17:C17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ACAFD-F821-4C42-89AE-A1EA76199D35}">
  <dimension ref="B3:F20"/>
  <sheetViews>
    <sheetView workbookViewId="0">
      <selection activeCell="D21" sqref="D21"/>
    </sheetView>
  </sheetViews>
  <sheetFormatPr baseColWidth="10" defaultColWidth="11" defaultRowHeight="16"/>
  <cols>
    <col min="2" max="2" width="47" bestFit="1" customWidth="1"/>
    <col min="5" max="5" width="31" bestFit="1" customWidth="1"/>
  </cols>
  <sheetData>
    <row r="3" spans="2:6">
      <c r="B3" s="50" t="s">
        <v>202</v>
      </c>
      <c r="C3" s="51">
        <v>1000</v>
      </c>
    </row>
    <row r="4" spans="2:6">
      <c r="B4" s="50" t="s">
        <v>195</v>
      </c>
      <c r="C4" s="51">
        <f>12*C3</f>
        <v>12000</v>
      </c>
    </row>
    <row r="5" spans="2:6">
      <c r="B5" s="50" t="s">
        <v>196</v>
      </c>
      <c r="C5" s="51">
        <v>15</v>
      </c>
    </row>
    <row r="6" spans="2:6">
      <c r="B6" s="50" t="s">
        <v>197</v>
      </c>
      <c r="C6" s="50">
        <v>625</v>
      </c>
    </row>
    <row r="7" spans="2:6">
      <c r="B7" s="49" t="s">
        <v>198</v>
      </c>
      <c r="C7" s="48">
        <v>0.4</v>
      </c>
    </row>
    <row r="9" spans="2:6" ht="24">
      <c r="B9" s="53" t="s">
        <v>203</v>
      </c>
    </row>
    <row r="10" spans="2:6">
      <c r="B10" s="50" t="s">
        <v>199</v>
      </c>
      <c r="C10" s="52">
        <f>((2*C4*C5)/(C6*C7))^(1/2)</f>
        <v>37.947331922020552</v>
      </c>
      <c r="E10" s="50" t="s">
        <v>201</v>
      </c>
      <c r="F10" s="52">
        <v>37</v>
      </c>
    </row>
    <row r="12" spans="2:6" ht="24">
      <c r="B12" s="54" t="s">
        <v>204</v>
      </c>
    </row>
    <row r="13" spans="2:6">
      <c r="B13" s="50" t="s">
        <v>200</v>
      </c>
      <c r="C13" s="52">
        <f>C4/F10</f>
        <v>324.32432432432432</v>
      </c>
    </row>
    <row r="15" spans="2:6" ht="24">
      <c r="B15" s="54" t="s">
        <v>205</v>
      </c>
    </row>
    <row r="17" spans="2:3">
      <c r="B17" s="50" t="s">
        <v>206</v>
      </c>
      <c r="C17" s="51">
        <v>250</v>
      </c>
    </row>
    <row r="18" spans="2:3">
      <c r="B18" s="50" t="s">
        <v>207</v>
      </c>
      <c r="C18" s="51">
        <f>4*C17</f>
        <v>1000</v>
      </c>
    </row>
    <row r="20" spans="2:3">
      <c r="B20" s="50" t="s">
        <v>208</v>
      </c>
      <c r="C20" s="52">
        <f>(((2*C4*C5)/C17)*((C18+C17)/C18))^(1/2)</f>
        <v>42.426406871192853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9841D-8A8F-094C-A564-B1AD53BB1C7B}">
  <dimension ref="A1:L25"/>
  <sheetViews>
    <sheetView workbookViewId="0">
      <selection activeCell="C20" sqref="C20"/>
    </sheetView>
  </sheetViews>
  <sheetFormatPr baseColWidth="10" defaultColWidth="11" defaultRowHeight="16"/>
  <cols>
    <col min="2" max="2" width="17.83203125" customWidth="1"/>
    <col min="9" max="9" width="17.5" customWidth="1"/>
    <col min="10" max="10" width="18.83203125" customWidth="1"/>
  </cols>
  <sheetData>
    <row r="1" spans="1:12" ht="17" thickTop="1">
      <c r="A1" s="112"/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4"/>
    </row>
    <row r="2" spans="1:12" ht="26">
      <c r="A2" s="105"/>
      <c r="B2" s="128" t="s">
        <v>77</v>
      </c>
      <c r="C2" s="129"/>
      <c r="D2" s="130"/>
      <c r="E2" s="55"/>
      <c r="F2" s="55"/>
      <c r="G2" s="55"/>
      <c r="H2" s="55"/>
      <c r="I2" s="55"/>
      <c r="J2" s="55"/>
      <c r="K2" s="55"/>
      <c r="L2" s="106"/>
    </row>
    <row r="3" spans="1:12">
      <c r="A3" s="105"/>
      <c r="B3" s="55"/>
      <c r="C3" s="55"/>
      <c r="D3" s="55"/>
      <c r="E3" s="55"/>
      <c r="F3" s="55"/>
      <c r="G3" s="55"/>
      <c r="H3" s="55"/>
      <c r="I3" s="55"/>
      <c r="J3" s="55"/>
      <c r="K3" s="55"/>
      <c r="L3" s="106"/>
    </row>
    <row r="4" spans="1:12">
      <c r="A4" s="105"/>
      <c r="B4" s="9"/>
      <c r="C4" s="11" t="s">
        <v>1</v>
      </c>
      <c r="D4" s="11" t="s">
        <v>2</v>
      </c>
      <c r="E4" s="11" t="s">
        <v>3</v>
      </c>
      <c r="F4" s="11" t="s">
        <v>4</v>
      </c>
      <c r="G4" s="11" t="s">
        <v>5</v>
      </c>
      <c r="H4" s="11" t="s">
        <v>6</v>
      </c>
      <c r="I4" s="8"/>
      <c r="J4" s="55"/>
      <c r="K4" s="55"/>
      <c r="L4" s="106"/>
    </row>
    <row r="5" spans="1:12">
      <c r="A5" s="105"/>
      <c r="B5" s="11" t="s">
        <v>0</v>
      </c>
      <c r="C5" s="17">
        <v>230</v>
      </c>
      <c r="D5" s="32">
        <v>108</v>
      </c>
      <c r="E5" s="17">
        <v>0</v>
      </c>
      <c r="F5" s="17">
        <v>0</v>
      </c>
      <c r="G5" s="17">
        <v>0</v>
      </c>
      <c r="H5" s="17">
        <v>0</v>
      </c>
      <c r="I5" s="8" t="s">
        <v>7</v>
      </c>
      <c r="J5" s="55"/>
      <c r="K5" s="55"/>
      <c r="L5" s="106"/>
    </row>
    <row r="6" spans="1:12">
      <c r="A6" s="105"/>
      <c r="B6" s="10" t="s">
        <v>16</v>
      </c>
      <c r="C6" s="12">
        <v>300</v>
      </c>
      <c r="D6" s="12">
        <v>320</v>
      </c>
      <c r="E6" s="12">
        <v>340</v>
      </c>
      <c r="F6" s="12">
        <v>360</v>
      </c>
      <c r="G6" s="12">
        <v>380</v>
      </c>
      <c r="H6" s="12">
        <v>400</v>
      </c>
      <c r="I6" s="20">
        <f>SUMPRODUCT(C5:H5,C6:H6)</f>
        <v>103560</v>
      </c>
      <c r="J6" s="55"/>
      <c r="K6" s="55"/>
      <c r="L6" s="106"/>
    </row>
    <row r="7" spans="1:12">
      <c r="A7" s="105"/>
      <c r="B7" s="55"/>
      <c r="C7" s="55"/>
      <c r="D7" s="55"/>
      <c r="E7" s="55"/>
      <c r="F7" s="55"/>
      <c r="G7" s="55"/>
      <c r="H7" s="55"/>
      <c r="I7" s="55"/>
      <c r="J7" s="55"/>
      <c r="K7" s="55"/>
      <c r="L7" s="106"/>
    </row>
    <row r="8" spans="1:12">
      <c r="A8" s="105"/>
      <c r="B8" s="126" t="s">
        <v>8</v>
      </c>
      <c r="C8" s="122" t="s">
        <v>75</v>
      </c>
      <c r="D8" s="122"/>
      <c r="E8" s="122"/>
      <c r="F8" s="122"/>
      <c r="G8" s="122"/>
      <c r="H8" s="123"/>
      <c r="I8" s="15" t="s">
        <v>17</v>
      </c>
      <c r="J8" s="6" t="s">
        <v>18</v>
      </c>
      <c r="K8" s="55"/>
      <c r="L8" s="106"/>
    </row>
    <row r="9" spans="1:12">
      <c r="A9" s="105"/>
      <c r="B9" s="127"/>
      <c r="C9" s="124"/>
      <c r="D9" s="124"/>
      <c r="E9" s="124"/>
      <c r="F9" s="124"/>
      <c r="G9" s="124"/>
      <c r="H9" s="125"/>
      <c r="I9" s="10" t="s">
        <v>68</v>
      </c>
      <c r="J9" s="14" t="s">
        <v>69</v>
      </c>
      <c r="K9" s="55"/>
      <c r="L9" s="106"/>
    </row>
    <row r="10" spans="1:12">
      <c r="A10" s="105"/>
      <c r="B10" s="11" t="s">
        <v>9</v>
      </c>
      <c r="C10" s="27">
        <v>1</v>
      </c>
      <c r="D10" s="27">
        <v>6</v>
      </c>
      <c r="E10" s="27">
        <v>8</v>
      </c>
      <c r="F10" s="27">
        <v>10</v>
      </c>
      <c r="G10" s="28">
        <v>12</v>
      </c>
      <c r="H10" s="28">
        <v>2</v>
      </c>
      <c r="I10" s="29">
        <f>C10*$C$5+D10*$D$5+E10*$E$5+F10*$F$5+G10*$G$5+H10*$H$5</f>
        <v>878</v>
      </c>
      <c r="J10" s="30">
        <v>1577</v>
      </c>
      <c r="K10" s="55"/>
      <c r="L10" s="106"/>
    </row>
    <row r="11" spans="1:12">
      <c r="A11" s="105"/>
      <c r="B11" s="11" t="s">
        <v>10</v>
      </c>
      <c r="C11" s="27">
        <v>6</v>
      </c>
      <c r="D11" s="27">
        <v>1</v>
      </c>
      <c r="E11" s="27">
        <v>5</v>
      </c>
      <c r="F11" s="27">
        <v>4</v>
      </c>
      <c r="G11" s="28">
        <v>2</v>
      </c>
      <c r="H11" s="28">
        <v>3</v>
      </c>
      <c r="I11" s="29">
        <f>C11*$C$5+D11*$D$5+E11*$E$5+F11*$F$5+G11*$G$5+H11*$H$5</f>
        <v>1488</v>
      </c>
      <c r="J11" s="30">
        <v>1990</v>
      </c>
      <c r="K11" s="55"/>
      <c r="L11" s="106"/>
    </row>
    <row r="12" spans="1:12">
      <c r="A12" s="105"/>
      <c r="B12" s="11" t="s">
        <v>11</v>
      </c>
      <c r="C12" s="27">
        <v>3</v>
      </c>
      <c r="D12" s="27">
        <v>4</v>
      </c>
      <c r="E12" s="27">
        <v>1</v>
      </c>
      <c r="F12" s="27">
        <v>2</v>
      </c>
      <c r="G12" s="28">
        <v>5</v>
      </c>
      <c r="H12" s="28">
        <v>6</v>
      </c>
      <c r="I12" s="29">
        <f t="shared" ref="I12:I17" si="0">C12*$C$5+D12*$D$5+E12*$E$5+F12*$F$5+G12*$G$5+H12*$H$5</f>
        <v>1122</v>
      </c>
      <c r="J12" s="30">
        <v>1321</v>
      </c>
      <c r="K12" s="55"/>
      <c r="L12" s="106"/>
    </row>
    <row r="13" spans="1:12">
      <c r="A13" s="105"/>
      <c r="B13" s="15" t="s">
        <v>13</v>
      </c>
      <c r="C13" s="23">
        <v>6</v>
      </c>
      <c r="D13" s="23">
        <v>5</v>
      </c>
      <c r="E13" s="23">
        <v>2</v>
      </c>
      <c r="F13" s="23">
        <v>1</v>
      </c>
      <c r="G13" s="26">
        <v>3</v>
      </c>
      <c r="H13" s="26">
        <v>4</v>
      </c>
      <c r="I13" s="31">
        <f t="shared" si="0"/>
        <v>1920</v>
      </c>
      <c r="J13" s="13">
        <v>1920</v>
      </c>
      <c r="K13" s="55"/>
      <c r="L13" s="106"/>
    </row>
    <row r="14" spans="1:12">
      <c r="A14" s="105"/>
      <c r="B14" s="11" t="s">
        <v>12</v>
      </c>
      <c r="C14" s="27">
        <v>3</v>
      </c>
      <c r="D14" s="27">
        <v>2</v>
      </c>
      <c r="E14" s="27">
        <v>6</v>
      </c>
      <c r="F14" s="27">
        <v>4</v>
      </c>
      <c r="G14" s="28">
        <v>1</v>
      </c>
      <c r="H14" s="28">
        <v>5</v>
      </c>
      <c r="I14" s="29">
        <f t="shared" si="0"/>
        <v>906</v>
      </c>
      <c r="J14" s="30">
        <v>1149</v>
      </c>
      <c r="K14" s="55"/>
      <c r="L14" s="106"/>
    </row>
    <row r="15" spans="1:12">
      <c r="A15" s="105"/>
      <c r="B15" s="11" t="s">
        <v>14</v>
      </c>
      <c r="C15" s="27">
        <v>2</v>
      </c>
      <c r="D15" s="27">
        <v>5</v>
      </c>
      <c r="E15" s="27">
        <v>6</v>
      </c>
      <c r="F15" s="27">
        <v>3</v>
      </c>
      <c r="G15" s="28">
        <v>4</v>
      </c>
      <c r="H15" s="28">
        <v>1</v>
      </c>
      <c r="I15" s="29">
        <f t="shared" si="0"/>
        <v>1000</v>
      </c>
      <c r="J15" s="30">
        <v>1000</v>
      </c>
      <c r="K15" s="55"/>
      <c r="L15" s="106"/>
    </row>
    <row r="16" spans="1:12">
      <c r="A16" s="105"/>
      <c r="B16" s="10" t="s">
        <v>15</v>
      </c>
      <c r="C16" s="24">
        <v>3</v>
      </c>
      <c r="D16" s="24">
        <v>2</v>
      </c>
      <c r="E16" s="24">
        <v>5</v>
      </c>
      <c r="F16" s="24">
        <v>6</v>
      </c>
      <c r="G16" s="24">
        <v>1</v>
      </c>
      <c r="H16" s="25">
        <v>4</v>
      </c>
      <c r="I16" s="22">
        <f t="shared" si="0"/>
        <v>906</v>
      </c>
      <c r="J16" s="7">
        <v>1231</v>
      </c>
      <c r="K16" s="55"/>
      <c r="L16" s="106"/>
    </row>
    <row r="17" spans="1:12">
      <c r="A17" s="105"/>
      <c r="B17" s="10" t="s">
        <v>19</v>
      </c>
      <c r="C17" s="24">
        <v>5</v>
      </c>
      <c r="D17" s="24">
        <v>6</v>
      </c>
      <c r="E17" s="24">
        <v>2</v>
      </c>
      <c r="F17" s="24">
        <v>1</v>
      </c>
      <c r="G17" s="25">
        <v>3</v>
      </c>
      <c r="H17" s="25">
        <v>4</v>
      </c>
      <c r="I17" s="22">
        <f t="shared" si="0"/>
        <v>1798</v>
      </c>
      <c r="J17" s="7">
        <v>2000</v>
      </c>
      <c r="K17" s="55"/>
      <c r="L17" s="106"/>
    </row>
    <row r="18" spans="1:12">
      <c r="A18" s="10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106"/>
    </row>
    <row r="19" spans="1:12">
      <c r="A19" s="10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106"/>
    </row>
    <row r="20" spans="1:12">
      <c r="A20" s="105"/>
      <c r="B20" s="16" t="s">
        <v>70</v>
      </c>
      <c r="C20" s="55"/>
      <c r="D20" s="55"/>
      <c r="E20" s="55"/>
      <c r="F20" s="55"/>
      <c r="G20" s="55"/>
      <c r="H20" s="55"/>
      <c r="I20" s="55"/>
      <c r="J20" s="55"/>
      <c r="K20" s="55"/>
      <c r="L20" s="106"/>
    </row>
    <row r="21" spans="1:12">
      <c r="A21" s="105"/>
      <c r="B21" s="19" t="s">
        <v>71</v>
      </c>
      <c r="C21" s="55"/>
      <c r="D21" s="55"/>
      <c r="E21" s="55"/>
      <c r="F21" s="55"/>
      <c r="G21" s="55"/>
      <c r="H21" s="55"/>
      <c r="I21" s="55"/>
      <c r="J21" s="55"/>
      <c r="K21" s="55"/>
      <c r="L21" s="106"/>
    </row>
    <row r="22" spans="1:12">
      <c r="A22" s="105"/>
      <c r="B22" s="21" t="s">
        <v>72</v>
      </c>
      <c r="C22" s="55"/>
      <c r="D22" s="55"/>
      <c r="E22" s="55"/>
      <c r="F22" s="55"/>
      <c r="G22" s="55"/>
      <c r="H22" s="55"/>
      <c r="I22" s="55"/>
      <c r="J22" s="55"/>
      <c r="K22" s="55"/>
      <c r="L22" s="106"/>
    </row>
    <row r="23" spans="1:12">
      <c r="A23" s="105"/>
      <c r="B23" s="103" t="s">
        <v>76</v>
      </c>
      <c r="C23" s="104"/>
      <c r="D23" s="55"/>
      <c r="E23" s="55"/>
      <c r="F23" s="55"/>
      <c r="G23" s="55"/>
      <c r="H23" s="55"/>
      <c r="I23" s="55"/>
      <c r="J23" s="55"/>
      <c r="K23" s="55"/>
      <c r="L23" s="106"/>
    </row>
    <row r="24" spans="1:12" ht="17" thickBot="1">
      <c r="A24" s="107"/>
      <c r="B24" s="108"/>
      <c r="C24" s="108"/>
      <c r="D24" s="108"/>
      <c r="E24" s="108"/>
      <c r="F24" s="108"/>
      <c r="G24" s="108"/>
      <c r="H24" s="108"/>
      <c r="I24" s="108"/>
      <c r="J24" s="108"/>
      <c r="K24" s="108"/>
      <c r="L24" s="109"/>
    </row>
    <row r="25" spans="1:12" ht="17" thickTop="1"/>
  </sheetData>
  <mergeCells count="3">
    <mergeCell ref="B8:B9"/>
    <mergeCell ref="C8:H9"/>
    <mergeCell ref="B2:D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36347-8DA3-9043-B1B1-14888F7B0BDE}">
  <dimension ref="A1:K24"/>
  <sheetViews>
    <sheetView workbookViewId="0">
      <selection activeCell="I6" sqref="I6"/>
    </sheetView>
  </sheetViews>
  <sheetFormatPr baseColWidth="10" defaultColWidth="11" defaultRowHeight="16"/>
  <cols>
    <col min="2" max="2" width="15.5" bestFit="1" customWidth="1"/>
    <col min="9" max="9" width="14.1640625" bestFit="1" customWidth="1"/>
    <col min="10" max="10" width="17.83203125" bestFit="1" customWidth="1"/>
  </cols>
  <sheetData>
    <row r="1" spans="1:11" ht="17" thickTop="1">
      <c r="A1" s="112"/>
      <c r="B1" s="113"/>
      <c r="C1" s="113"/>
      <c r="D1" s="113"/>
      <c r="E1" s="113"/>
      <c r="F1" s="113"/>
      <c r="G1" s="113"/>
      <c r="H1" s="113"/>
      <c r="I1" s="113"/>
      <c r="J1" s="113"/>
      <c r="K1" s="114"/>
    </row>
    <row r="2" spans="1:11" ht="26">
      <c r="A2" s="105"/>
      <c r="B2" s="128" t="s">
        <v>78</v>
      </c>
      <c r="C2" s="129"/>
      <c r="D2" s="130"/>
      <c r="E2" s="55"/>
      <c r="F2" s="55"/>
      <c r="G2" s="55"/>
      <c r="H2" s="55"/>
      <c r="I2" s="55"/>
      <c r="J2" s="55"/>
      <c r="K2" s="106"/>
    </row>
    <row r="3" spans="1:11">
      <c r="A3" s="105"/>
      <c r="B3" s="55"/>
      <c r="C3" s="55"/>
      <c r="D3" s="55"/>
      <c r="E3" s="55"/>
      <c r="F3" s="55"/>
      <c r="G3" s="55"/>
      <c r="H3" s="55"/>
      <c r="I3" s="55"/>
      <c r="J3" s="55"/>
      <c r="K3" s="106"/>
    </row>
    <row r="4" spans="1:11">
      <c r="A4" s="105"/>
      <c r="B4" s="9"/>
      <c r="C4" s="11" t="s">
        <v>1</v>
      </c>
      <c r="D4" s="11" t="s">
        <v>2</v>
      </c>
      <c r="E4" s="11" t="s">
        <v>3</v>
      </c>
      <c r="F4" s="11" t="s">
        <v>4</v>
      </c>
      <c r="G4" s="11" t="s">
        <v>5</v>
      </c>
      <c r="H4" s="11" t="s">
        <v>6</v>
      </c>
      <c r="I4" s="8"/>
      <c r="J4" s="55"/>
      <c r="K4" s="106"/>
    </row>
    <row r="5" spans="1:11">
      <c r="A5" s="105"/>
      <c r="B5" s="11" t="s">
        <v>0</v>
      </c>
      <c r="C5" s="18">
        <v>271.89655172413796</v>
      </c>
      <c r="D5" s="18">
        <v>40.965517241379324</v>
      </c>
      <c r="E5" s="18">
        <v>41.896551724137908</v>
      </c>
      <c r="F5" s="17">
        <v>0</v>
      </c>
      <c r="G5" s="17">
        <v>0</v>
      </c>
      <c r="H5" s="17">
        <v>0</v>
      </c>
      <c r="I5" s="8" t="s">
        <v>7</v>
      </c>
      <c r="J5" s="55"/>
      <c r="K5" s="106"/>
    </row>
    <row r="6" spans="1:11">
      <c r="A6" s="105"/>
      <c r="B6" s="10" t="s">
        <v>16</v>
      </c>
      <c r="C6" s="12">
        <v>300</v>
      </c>
      <c r="D6" s="12">
        <v>320</v>
      </c>
      <c r="E6" s="12">
        <v>340</v>
      </c>
      <c r="F6" s="12">
        <v>360</v>
      </c>
      <c r="G6" s="12">
        <v>380</v>
      </c>
      <c r="H6" s="12">
        <v>400</v>
      </c>
      <c r="I6" s="33">
        <f>C6*C5+D6*D5+E6*E5+F6*F5+G6*G5+H6*H5</f>
        <v>108922.75862068967</v>
      </c>
      <c r="J6" s="55"/>
      <c r="K6" s="106"/>
    </row>
    <row r="7" spans="1:11">
      <c r="A7" s="105"/>
      <c r="B7" s="55"/>
      <c r="C7" s="55"/>
      <c r="D7" s="55"/>
      <c r="E7" s="55"/>
      <c r="F7" s="55"/>
      <c r="G7" s="55"/>
      <c r="H7" s="55"/>
      <c r="I7" s="55"/>
      <c r="J7" s="55"/>
      <c r="K7" s="106"/>
    </row>
    <row r="8" spans="1:11">
      <c r="A8" s="105"/>
      <c r="B8" s="126" t="s">
        <v>8</v>
      </c>
      <c r="C8" s="122" t="s">
        <v>75</v>
      </c>
      <c r="D8" s="122"/>
      <c r="E8" s="122"/>
      <c r="F8" s="122"/>
      <c r="G8" s="122"/>
      <c r="H8" s="123"/>
      <c r="I8" s="15" t="s">
        <v>17</v>
      </c>
      <c r="J8" s="6" t="s">
        <v>18</v>
      </c>
      <c r="K8" s="106"/>
    </row>
    <row r="9" spans="1:11">
      <c r="A9" s="105"/>
      <c r="B9" s="127"/>
      <c r="C9" s="124"/>
      <c r="D9" s="124"/>
      <c r="E9" s="124"/>
      <c r="F9" s="124"/>
      <c r="G9" s="124"/>
      <c r="H9" s="125"/>
      <c r="I9" s="10" t="s">
        <v>68</v>
      </c>
      <c r="J9" s="14" t="s">
        <v>69</v>
      </c>
      <c r="K9" s="106"/>
    </row>
    <row r="10" spans="1:11">
      <c r="A10" s="105"/>
      <c r="B10" s="11" t="s">
        <v>9</v>
      </c>
      <c r="C10" s="27">
        <v>1</v>
      </c>
      <c r="D10" s="27">
        <v>6</v>
      </c>
      <c r="E10" s="27">
        <v>8</v>
      </c>
      <c r="F10" s="27">
        <v>10</v>
      </c>
      <c r="G10" s="28">
        <v>12</v>
      </c>
      <c r="H10" s="28">
        <v>2</v>
      </c>
      <c r="I10" s="35">
        <f>C10*$C$5+D10*$D$5+E10*$E$5+F10*$F$5+G10*$G$5+H10*$H$5</f>
        <v>852.86206896551721</v>
      </c>
      <c r="J10" s="30">
        <v>1577</v>
      </c>
      <c r="K10" s="106"/>
    </row>
    <row r="11" spans="1:11">
      <c r="A11" s="105"/>
      <c r="B11" s="11" t="s">
        <v>10</v>
      </c>
      <c r="C11" s="27">
        <v>6</v>
      </c>
      <c r="D11" s="27">
        <v>1</v>
      </c>
      <c r="E11" s="27">
        <v>5</v>
      </c>
      <c r="F11" s="27">
        <v>4</v>
      </c>
      <c r="G11" s="28">
        <v>2</v>
      </c>
      <c r="H11" s="28">
        <v>3</v>
      </c>
      <c r="I11" s="35">
        <f>C11*$C$5+D11*$D$5+E11*$E$5+F11*$F$5+G11*$G$5+H11*$H$5</f>
        <v>1881.8275862068967</v>
      </c>
      <c r="J11" s="30">
        <v>1990</v>
      </c>
      <c r="K11" s="106"/>
    </row>
    <row r="12" spans="1:11">
      <c r="A12" s="105"/>
      <c r="B12" s="11" t="s">
        <v>11</v>
      </c>
      <c r="C12" s="27">
        <v>3</v>
      </c>
      <c r="D12" s="27">
        <v>4</v>
      </c>
      <c r="E12" s="27">
        <v>1</v>
      </c>
      <c r="F12" s="27">
        <v>2</v>
      </c>
      <c r="G12" s="28">
        <v>5</v>
      </c>
      <c r="H12" s="28">
        <v>6</v>
      </c>
      <c r="I12" s="35">
        <f t="shared" ref="I12:I17" si="0">C12*$C$5+D12*$D$5+E12*$E$5+F12*$F$5+G12*$G$5+H12*$H$5</f>
        <v>1021.4482758620692</v>
      </c>
      <c r="J12" s="30">
        <v>1321</v>
      </c>
      <c r="K12" s="106"/>
    </row>
    <row r="13" spans="1:11">
      <c r="A13" s="105"/>
      <c r="B13" s="15" t="s">
        <v>13</v>
      </c>
      <c r="C13" s="23">
        <v>6</v>
      </c>
      <c r="D13" s="23">
        <v>5</v>
      </c>
      <c r="E13" s="23">
        <v>2</v>
      </c>
      <c r="F13" s="23">
        <v>1</v>
      </c>
      <c r="G13" s="26">
        <v>3</v>
      </c>
      <c r="H13" s="26">
        <v>4</v>
      </c>
      <c r="I13" s="36">
        <f t="shared" si="0"/>
        <v>1920.0000000000005</v>
      </c>
      <c r="J13" s="13">
        <v>1920</v>
      </c>
      <c r="K13" s="106"/>
    </row>
    <row r="14" spans="1:11">
      <c r="A14" s="105"/>
      <c r="B14" s="11" t="s">
        <v>12</v>
      </c>
      <c r="C14" s="27">
        <v>3</v>
      </c>
      <c r="D14" s="27">
        <v>2</v>
      </c>
      <c r="E14" s="27">
        <v>6</v>
      </c>
      <c r="F14" s="27">
        <v>4</v>
      </c>
      <c r="G14" s="28">
        <v>1</v>
      </c>
      <c r="H14" s="28">
        <v>5</v>
      </c>
      <c r="I14" s="35">
        <f t="shared" si="0"/>
        <v>1149</v>
      </c>
      <c r="J14" s="30">
        <v>1149</v>
      </c>
      <c r="K14" s="106"/>
    </row>
    <row r="15" spans="1:11">
      <c r="A15" s="105"/>
      <c r="B15" s="11" t="s">
        <v>14</v>
      </c>
      <c r="C15" s="27">
        <v>2</v>
      </c>
      <c r="D15" s="27">
        <v>5</v>
      </c>
      <c r="E15" s="27">
        <v>6</v>
      </c>
      <c r="F15" s="27">
        <v>3</v>
      </c>
      <c r="G15" s="28">
        <v>4</v>
      </c>
      <c r="H15" s="28">
        <v>1</v>
      </c>
      <c r="I15" s="35">
        <f t="shared" si="0"/>
        <v>1000</v>
      </c>
      <c r="J15" s="30">
        <v>1000</v>
      </c>
      <c r="K15" s="106"/>
    </row>
    <row r="16" spans="1:11">
      <c r="A16" s="105"/>
      <c r="B16" s="10" t="s">
        <v>15</v>
      </c>
      <c r="C16" s="24">
        <v>3</v>
      </c>
      <c r="D16" s="24">
        <v>2</v>
      </c>
      <c r="E16" s="24">
        <v>5</v>
      </c>
      <c r="F16" s="24">
        <v>6</v>
      </c>
      <c r="G16" s="24">
        <v>1</v>
      </c>
      <c r="H16" s="25">
        <v>4</v>
      </c>
      <c r="I16" s="37">
        <f t="shared" si="0"/>
        <v>1107.1034482758621</v>
      </c>
      <c r="J16" s="7">
        <v>1231</v>
      </c>
      <c r="K16" s="106"/>
    </row>
    <row r="17" spans="1:11">
      <c r="A17" s="105"/>
      <c r="B17" s="10" t="s">
        <v>19</v>
      </c>
      <c r="C17" s="24">
        <v>5</v>
      </c>
      <c r="D17" s="24">
        <v>6</v>
      </c>
      <c r="E17" s="24">
        <v>2</v>
      </c>
      <c r="F17" s="24">
        <v>1</v>
      </c>
      <c r="G17" s="25">
        <v>3</v>
      </c>
      <c r="H17" s="25">
        <v>4</v>
      </c>
      <c r="I17" s="37">
        <f t="shared" si="0"/>
        <v>1689.0689655172414</v>
      </c>
      <c r="J17" s="7">
        <v>2000</v>
      </c>
      <c r="K17" s="106"/>
    </row>
    <row r="18" spans="1:11">
      <c r="A18" s="105"/>
      <c r="B18" s="55"/>
      <c r="C18" s="55"/>
      <c r="D18" s="55"/>
      <c r="E18" s="55"/>
      <c r="F18" s="55"/>
      <c r="G18" s="55"/>
      <c r="H18" s="55"/>
      <c r="I18" s="55"/>
      <c r="J18" s="55"/>
      <c r="K18" s="106"/>
    </row>
    <row r="19" spans="1:11">
      <c r="A19" s="105"/>
      <c r="B19" s="16" t="s">
        <v>70</v>
      </c>
      <c r="C19" s="55"/>
      <c r="D19" s="55"/>
      <c r="E19" s="55"/>
      <c r="F19" s="55"/>
      <c r="G19" s="55"/>
      <c r="H19" s="55"/>
      <c r="I19" s="55"/>
      <c r="J19" s="55"/>
      <c r="K19" s="106"/>
    </row>
    <row r="20" spans="1:11">
      <c r="A20" s="105"/>
      <c r="B20" s="19" t="s">
        <v>71</v>
      </c>
      <c r="C20" s="19"/>
      <c r="D20" s="55"/>
      <c r="E20" s="55"/>
      <c r="F20" s="55"/>
      <c r="G20" s="55"/>
      <c r="H20" s="55"/>
      <c r="I20" s="55"/>
      <c r="J20" s="55"/>
      <c r="K20" s="106"/>
    </row>
    <row r="21" spans="1:11">
      <c r="A21" s="105"/>
      <c r="B21" s="21" t="s">
        <v>72</v>
      </c>
      <c r="C21" s="55"/>
      <c r="D21" s="55"/>
      <c r="E21" s="55"/>
      <c r="F21" s="55"/>
      <c r="G21" s="55"/>
      <c r="H21" s="55"/>
      <c r="I21" s="55"/>
      <c r="J21" s="55"/>
      <c r="K21" s="106"/>
    </row>
    <row r="22" spans="1:11">
      <c r="A22" s="105"/>
      <c r="B22" s="103" t="s">
        <v>76</v>
      </c>
      <c r="C22" s="103"/>
      <c r="D22" s="55"/>
      <c r="E22" s="55"/>
      <c r="F22" s="55"/>
      <c r="G22" s="55"/>
      <c r="H22" s="55"/>
      <c r="I22" s="55"/>
      <c r="J22" s="55"/>
      <c r="K22" s="106"/>
    </row>
    <row r="23" spans="1:11" ht="17" thickBot="1">
      <c r="A23" s="107"/>
      <c r="B23" s="108"/>
      <c r="C23" s="108"/>
      <c r="D23" s="108"/>
      <c r="E23" s="108"/>
      <c r="F23" s="108"/>
      <c r="G23" s="108"/>
      <c r="H23" s="108"/>
      <c r="I23" s="108"/>
      <c r="J23" s="108"/>
      <c r="K23" s="109"/>
    </row>
    <row r="24" spans="1:11" ht="17" thickTop="1"/>
  </sheetData>
  <mergeCells count="3">
    <mergeCell ref="B8:B9"/>
    <mergeCell ref="C8:H9"/>
    <mergeCell ref="B2:D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E201A-4F96-C34F-972F-F6BD2E99D315}">
  <dimension ref="A1:K25"/>
  <sheetViews>
    <sheetView workbookViewId="0">
      <selection activeCell="B2" sqref="B2:D2"/>
    </sheetView>
  </sheetViews>
  <sheetFormatPr baseColWidth="10" defaultColWidth="11" defaultRowHeight="16"/>
  <cols>
    <col min="2" max="2" width="23.1640625" bestFit="1" customWidth="1"/>
    <col min="9" max="9" width="14.1640625" bestFit="1" customWidth="1"/>
    <col min="10" max="10" width="17.83203125" bestFit="1" customWidth="1"/>
  </cols>
  <sheetData>
    <row r="1" spans="1:11" ht="17" thickTop="1">
      <c r="A1" s="112"/>
      <c r="B1" s="113"/>
      <c r="C1" s="113"/>
      <c r="D1" s="113"/>
      <c r="E1" s="113"/>
      <c r="F1" s="113"/>
      <c r="G1" s="113"/>
      <c r="H1" s="113"/>
      <c r="I1" s="113"/>
      <c r="J1" s="113"/>
      <c r="K1" s="114"/>
    </row>
    <row r="2" spans="1:11" ht="26">
      <c r="A2" s="105"/>
      <c r="B2" s="128" t="s">
        <v>79</v>
      </c>
      <c r="C2" s="129"/>
      <c r="D2" s="130"/>
      <c r="E2" s="55"/>
      <c r="F2" s="55"/>
      <c r="G2" s="55"/>
      <c r="H2" s="55"/>
      <c r="I2" s="55"/>
      <c r="J2" s="55"/>
      <c r="K2" s="106"/>
    </row>
    <row r="3" spans="1:11">
      <c r="A3" s="105"/>
      <c r="B3" s="55"/>
      <c r="C3" s="55"/>
      <c r="D3" s="55"/>
      <c r="E3" s="55"/>
      <c r="F3" s="55"/>
      <c r="G3" s="55"/>
      <c r="H3" s="55"/>
      <c r="I3" s="55"/>
      <c r="J3" s="55"/>
      <c r="K3" s="106"/>
    </row>
    <row r="4" spans="1:11">
      <c r="A4" s="105"/>
      <c r="B4" s="9"/>
      <c r="C4" s="11" t="s">
        <v>1</v>
      </c>
      <c r="D4" s="11" t="s">
        <v>2</v>
      </c>
      <c r="E4" s="11" t="s">
        <v>3</v>
      </c>
      <c r="F4" s="11" t="s">
        <v>4</v>
      </c>
      <c r="G4" s="11" t="s">
        <v>5</v>
      </c>
      <c r="H4" s="11" t="s">
        <v>6</v>
      </c>
      <c r="I4" s="8"/>
      <c r="J4" s="55"/>
      <c r="K4" s="106"/>
    </row>
    <row r="5" spans="1:11">
      <c r="A5" s="105"/>
      <c r="B5" s="11" t="s">
        <v>0</v>
      </c>
      <c r="C5" s="18">
        <v>249.28571428571428</v>
      </c>
      <c r="D5" s="18">
        <v>46.285714285714278</v>
      </c>
      <c r="E5" s="18">
        <v>19.285714285714288</v>
      </c>
      <c r="F5" s="18">
        <v>19.285714285714288</v>
      </c>
      <c r="G5" s="18">
        <v>19.285714285714288</v>
      </c>
      <c r="H5" s="18">
        <v>19.285714285714288</v>
      </c>
      <c r="I5" s="8" t="s">
        <v>7</v>
      </c>
      <c r="J5" s="55"/>
      <c r="K5" s="106"/>
    </row>
    <row r="6" spans="1:11">
      <c r="A6" s="105"/>
      <c r="B6" s="10" t="s">
        <v>16</v>
      </c>
      <c r="C6" s="12">
        <v>300</v>
      </c>
      <c r="D6" s="12">
        <v>320</v>
      </c>
      <c r="E6" s="12">
        <v>340</v>
      </c>
      <c r="F6" s="12">
        <v>360</v>
      </c>
      <c r="G6" s="12">
        <v>380</v>
      </c>
      <c r="H6" s="12">
        <v>400</v>
      </c>
      <c r="I6" s="38">
        <f>C6*C5+D6*D5+E6*E5+F6*F5+G6*G5+H6*H5</f>
        <v>118140</v>
      </c>
      <c r="J6" s="55"/>
      <c r="K6" s="106"/>
    </row>
    <row r="7" spans="1:11">
      <c r="A7" s="105"/>
      <c r="B7" s="55"/>
      <c r="C7" s="55"/>
      <c r="D7" s="55"/>
      <c r="E7" s="55"/>
      <c r="F7" s="55"/>
      <c r="G7" s="55"/>
      <c r="H7" s="55"/>
      <c r="I7" s="55"/>
      <c r="J7" s="55"/>
      <c r="K7" s="106"/>
    </row>
    <row r="8" spans="1:11">
      <c r="A8" s="105"/>
      <c r="B8" s="126" t="s">
        <v>8</v>
      </c>
      <c r="C8" s="122" t="s">
        <v>75</v>
      </c>
      <c r="D8" s="122"/>
      <c r="E8" s="122"/>
      <c r="F8" s="122"/>
      <c r="G8" s="122"/>
      <c r="H8" s="123"/>
      <c r="I8" s="15" t="s">
        <v>17</v>
      </c>
      <c r="J8" s="6" t="s">
        <v>18</v>
      </c>
      <c r="K8" s="106"/>
    </row>
    <row r="9" spans="1:11">
      <c r="A9" s="105"/>
      <c r="B9" s="127"/>
      <c r="C9" s="124"/>
      <c r="D9" s="124"/>
      <c r="E9" s="124"/>
      <c r="F9" s="124"/>
      <c r="G9" s="124"/>
      <c r="H9" s="125"/>
      <c r="I9" s="10" t="s">
        <v>68</v>
      </c>
      <c r="J9" s="14" t="s">
        <v>69</v>
      </c>
      <c r="K9" s="106"/>
    </row>
    <row r="10" spans="1:11">
      <c r="A10" s="105"/>
      <c r="B10" s="11" t="s">
        <v>9</v>
      </c>
      <c r="C10" s="27">
        <v>1</v>
      </c>
      <c r="D10" s="27">
        <v>6</v>
      </c>
      <c r="E10" s="27">
        <v>8</v>
      </c>
      <c r="F10" s="27">
        <v>10</v>
      </c>
      <c r="G10" s="28">
        <v>12</v>
      </c>
      <c r="H10" s="28">
        <v>2</v>
      </c>
      <c r="I10" s="39">
        <f>C10*$C$5+D10*$D$5+E10*$E$5+F10*$F$5+G10*$G$5+H10*$H$5</f>
        <v>1144.1428571428573</v>
      </c>
      <c r="J10" s="30">
        <v>1577</v>
      </c>
      <c r="K10" s="106"/>
    </row>
    <row r="11" spans="1:11">
      <c r="A11" s="105"/>
      <c r="B11" s="11" t="s">
        <v>10</v>
      </c>
      <c r="C11" s="27">
        <v>6</v>
      </c>
      <c r="D11" s="27">
        <v>1</v>
      </c>
      <c r="E11" s="27">
        <v>5</v>
      </c>
      <c r="F11" s="27">
        <v>4</v>
      </c>
      <c r="G11" s="28">
        <v>2</v>
      </c>
      <c r="H11" s="28">
        <v>3</v>
      </c>
      <c r="I11" s="39">
        <f>C11*$C$5+D11*$D$5+E11*$E$5+F11*$F$5+G11*$G$5+H11*$H$5</f>
        <v>1812.0000000000002</v>
      </c>
      <c r="J11" s="30">
        <v>1990</v>
      </c>
      <c r="K11" s="106"/>
    </row>
    <row r="12" spans="1:11">
      <c r="A12" s="105"/>
      <c r="B12" s="11" t="s">
        <v>11</v>
      </c>
      <c r="C12" s="27">
        <v>3</v>
      </c>
      <c r="D12" s="27">
        <v>4</v>
      </c>
      <c r="E12" s="27">
        <v>1</v>
      </c>
      <c r="F12" s="27">
        <v>2</v>
      </c>
      <c r="G12" s="28">
        <v>5</v>
      </c>
      <c r="H12" s="28">
        <v>6</v>
      </c>
      <c r="I12" s="39">
        <f t="shared" ref="I12:I17" si="0">C12*$C$5+D12*$D$5+E12*$E$5+F12*$F$5+G12*$G$5+H12*$H$5</f>
        <v>1203</v>
      </c>
      <c r="J12" s="30">
        <v>1321</v>
      </c>
      <c r="K12" s="106"/>
    </row>
    <row r="13" spans="1:11">
      <c r="A13" s="105"/>
      <c r="B13" s="15" t="s">
        <v>13</v>
      </c>
      <c r="C13" s="23">
        <v>6</v>
      </c>
      <c r="D13" s="23">
        <v>5</v>
      </c>
      <c r="E13" s="23">
        <v>2</v>
      </c>
      <c r="F13" s="23">
        <v>1</v>
      </c>
      <c r="G13" s="26">
        <v>3</v>
      </c>
      <c r="H13" s="26">
        <v>4</v>
      </c>
      <c r="I13" s="40">
        <f t="shared" si="0"/>
        <v>1920</v>
      </c>
      <c r="J13" s="13">
        <v>1920</v>
      </c>
      <c r="K13" s="106"/>
    </row>
    <row r="14" spans="1:11">
      <c r="A14" s="105"/>
      <c r="B14" s="11" t="s">
        <v>12</v>
      </c>
      <c r="C14" s="27">
        <v>3</v>
      </c>
      <c r="D14" s="27">
        <v>2</v>
      </c>
      <c r="E14" s="27">
        <v>6</v>
      </c>
      <c r="F14" s="27">
        <v>4</v>
      </c>
      <c r="G14" s="28">
        <v>1</v>
      </c>
      <c r="H14" s="28">
        <v>5</v>
      </c>
      <c r="I14" s="39">
        <f t="shared" si="0"/>
        <v>1149</v>
      </c>
      <c r="J14" s="30">
        <v>1149</v>
      </c>
      <c r="K14" s="106"/>
    </row>
    <row r="15" spans="1:11">
      <c r="A15" s="105"/>
      <c r="B15" s="11" t="s">
        <v>14</v>
      </c>
      <c r="C15" s="27">
        <v>2</v>
      </c>
      <c r="D15" s="27">
        <v>5</v>
      </c>
      <c r="E15" s="27">
        <v>6</v>
      </c>
      <c r="F15" s="27">
        <v>3</v>
      </c>
      <c r="G15" s="28">
        <v>4</v>
      </c>
      <c r="H15" s="28">
        <v>1</v>
      </c>
      <c r="I15" s="39">
        <f t="shared" si="0"/>
        <v>1000.0000000000001</v>
      </c>
      <c r="J15" s="30">
        <v>1000</v>
      </c>
      <c r="K15" s="106"/>
    </row>
    <row r="16" spans="1:11">
      <c r="A16" s="105"/>
      <c r="B16" s="10" t="s">
        <v>15</v>
      </c>
      <c r="C16" s="24">
        <v>3</v>
      </c>
      <c r="D16" s="24">
        <v>2</v>
      </c>
      <c r="E16" s="24">
        <v>5</v>
      </c>
      <c r="F16" s="24">
        <v>6</v>
      </c>
      <c r="G16" s="24">
        <v>1</v>
      </c>
      <c r="H16" s="25">
        <v>4</v>
      </c>
      <c r="I16" s="41">
        <f t="shared" si="0"/>
        <v>1149</v>
      </c>
      <c r="J16" s="7">
        <v>1231</v>
      </c>
      <c r="K16" s="106"/>
    </row>
    <row r="17" spans="1:11">
      <c r="A17" s="105"/>
      <c r="B17" s="10" t="s">
        <v>19</v>
      </c>
      <c r="C17" s="24">
        <v>5</v>
      </c>
      <c r="D17" s="24">
        <v>6</v>
      </c>
      <c r="E17" s="24">
        <v>2</v>
      </c>
      <c r="F17" s="24">
        <v>1</v>
      </c>
      <c r="G17" s="25">
        <v>3</v>
      </c>
      <c r="H17" s="25">
        <v>4</v>
      </c>
      <c r="I17" s="41">
        <f t="shared" si="0"/>
        <v>1716.9999999999998</v>
      </c>
      <c r="J17" s="7">
        <v>2000</v>
      </c>
      <c r="K17" s="106"/>
    </row>
    <row r="18" spans="1:11">
      <c r="A18" s="105"/>
      <c r="B18" s="55"/>
      <c r="C18" s="55"/>
      <c r="D18" s="55"/>
      <c r="E18" s="55"/>
      <c r="F18" s="55"/>
      <c r="G18" s="55"/>
      <c r="H18" s="55"/>
      <c r="I18" s="55"/>
      <c r="J18" s="55"/>
      <c r="K18" s="106"/>
    </row>
    <row r="19" spans="1:11">
      <c r="A19" s="105"/>
      <c r="B19" s="16" t="s">
        <v>70</v>
      </c>
      <c r="C19" s="55"/>
      <c r="D19" s="55"/>
      <c r="E19" s="55"/>
      <c r="F19" s="55"/>
      <c r="G19" s="55"/>
      <c r="H19" s="55"/>
      <c r="I19" s="55"/>
      <c r="J19" s="55"/>
      <c r="K19" s="106"/>
    </row>
    <row r="20" spans="1:11">
      <c r="A20" s="105"/>
      <c r="B20" s="19" t="s">
        <v>71</v>
      </c>
      <c r="C20" s="19"/>
      <c r="D20" s="55"/>
      <c r="E20" s="55"/>
      <c r="F20" s="55"/>
      <c r="G20" s="55"/>
      <c r="H20" s="55"/>
      <c r="I20" s="55"/>
      <c r="J20" s="55"/>
      <c r="K20" s="106"/>
    </row>
    <row r="21" spans="1:11">
      <c r="A21" s="105"/>
      <c r="B21" s="21" t="s">
        <v>72</v>
      </c>
      <c r="C21" s="55"/>
      <c r="D21" s="55"/>
      <c r="E21" s="55"/>
      <c r="F21" s="55"/>
      <c r="G21" s="55"/>
      <c r="H21" s="55"/>
      <c r="I21" s="55"/>
      <c r="J21" s="55"/>
      <c r="K21" s="106"/>
    </row>
    <row r="22" spans="1:11">
      <c r="A22" s="105"/>
      <c r="B22" s="103" t="s">
        <v>76</v>
      </c>
      <c r="C22" s="103"/>
      <c r="D22" s="55"/>
      <c r="E22" s="55"/>
      <c r="F22" s="55"/>
      <c r="G22" s="55"/>
      <c r="H22" s="55"/>
      <c r="I22" s="55"/>
      <c r="J22" s="55"/>
      <c r="K22" s="106"/>
    </row>
    <row r="23" spans="1:11">
      <c r="A23" s="105"/>
      <c r="B23" s="55"/>
      <c r="C23" s="55"/>
      <c r="D23" s="55"/>
      <c r="E23" s="55"/>
      <c r="F23" s="55"/>
      <c r="G23" s="55"/>
      <c r="H23" s="55"/>
      <c r="I23" s="55"/>
      <c r="J23" s="55"/>
      <c r="K23" s="106"/>
    </row>
    <row r="24" spans="1:11" ht="17" thickBot="1">
      <c r="A24" s="107"/>
      <c r="B24" s="108"/>
      <c r="C24" s="108"/>
      <c r="D24" s="108"/>
      <c r="E24" s="108"/>
      <c r="F24" s="108"/>
      <c r="G24" s="108"/>
      <c r="H24" s="108"/>
      <c r="I24" s="108"/>
      <c r="J24" s="108"/>
      <c r="K24" s="109"/>
    </row>
    <row r="25" spans="1:11" ht="17" thickTop="1">
      <c r="H25" s="113"/>
    </row>
  </sheetData>
  <mergeCells count="3">
    <mergeCell ref="B2:D2"/>
    <mergeCell ref="B8:B9"/>
    <mergeCell ref="C8:H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F23B-144C-FC47-B5A0-F385FBD17F2A}">
  <dimension ref="A1:H77"/>
  <sheetViews>
    <sheetView showGridLines="0" topLeftCell="A11" workbookViewId="0">
      <selection activeCell="E73" sqref="E73"/>
    </sheetView>
  </sheetViews>
  <sheetFormatPr baseColWidth="10" defaultColWidth="11" defaultRowHeight="16"/>
  <cols>
    <col min="1" max="1" width="2.33203125" customWidth="1"/>
    <col min="2" max="2" width="6.5" bestFit="1" customWidth="1"/>
    <col min="3" max="3" width="35.1640625" bestFit="1" customWidth="1"/>
    <col min="4" max="4" width="12.1640625" bestFit="1" customWidth="1"/>
    <col min="5" max="5" width="8.1640625" bestFit="1" customWidth="1"/>
    <col min="6" max="6" width="10" bestFit="1" customWidth="1"/>
    <col min="7" max="8" width="12.1640625" bestFit="1" customWidth="1"/>
  </cols>
  <sheetData>
    <row r="1" spans="1:8">
      <c r="A1" s="1" t="s">
        <v>53</v>
      </c>
    </row>
    <row r="2" spans="1:8">
      <c r="A2" s="1" t="s">
        <v>190</v>
      </c>
    </row>
    <row r="3" spans="1:8">
      <c r="A3" s="1" t="s">
        <v>191</v>
      </c>
    </row>
    <row r="6" spans="1:8" ht="17" thickBot="1">
      <c r="A6" t="s">
        <v>23</v>
      </c>
    </row>
    <row r="7" spans="1:8">
      <c r="B7" s="4"/>
      <c r="C7" s="4"/>
      <c r="D7" s="4" t="s">
        <v>54</v>
      </c>
      <c r="E7" s="4" t="s">
        <v>56</v>
      </c>
      <c r="F7" s="4" t="s">
        <v>57</v>
      </c>
      <c r="G7" s="4" t="s">
        <v>61</v>
      </c>
      <c r="H7" s="4" t="s">
        <v>61</v>
      </c>
    </row>
    <row r="8" spans="1:8" ht="17" thickBot="1">
      <c r="B8" s="5" t="s">
        <v>21</v>
      </c>
      <c r="C8" s="5" t="s">
        <v>22</v>
      </c>
      <c r="D8" s="5" t="s">
        <v>55</v>
      </c>
      <c r="E8" s="5" t="s">
        <v>59</v>
      </c>
      <c r="F8" s="5" t="s">
        <v>60</v>
      </c>
      <c r="G8" s="5" t="s">
        <v>62</v>
      </c>
      <c r="H8" s="5" t="s">
        <v>63</v>
      </c>
    </row>
    <row r="9" spans="1:8">
      <c r="B9" s="3" t="s">
        <v>80</v>
      </c>
      <c r="C9" s="3" t="s">
        <v>26</v>
      </c>
      <c r="D9" s="3">
        <v>249.28571428571428</v>
      </c>
      <c r="E9" s="3">
        <v>0</v>
      </c>
      <c r="F9" s="3">
        <v>300</v>
      </c>
      <c r="G9" s="3">
        <v>125.99999999999999</v>
      </c>
      <c r="H9" s="3">
        <v>48.461538461538467</v>
      </c>
    </row>
    <row r="10" spans="1:8">
      <c r="B10" s="3" t="s">
        <v>81</v>
      </c>
      <c r="C10" s="3" t="s">
        <v>28</v>
      </c>
      <c r="D10" s="3">
        <v>46.285714285714278</v>
      </c>
      <c r="E10" s="3">
        <v>0</v>
      </c>
      <c r="F10" s="3">
        <v>320</v>
      </c>
      <c r="G10" s="3">
        <v>236.25</v>
      </c>
      <c r="H10" s="3">
        <v>114.54545454545456</v>
      </c>
    </row>
    <row r="11" spans="1:8">
      <c r="B11" s="3" t="s">
        <v>82</v>
      </c>
      <c r="C11" s="3" t="s">
        <v>30</v>
      </c>
      <c r="D11" s="3">
        <v>19.285714285714288</v>
      </c>
      <c r="E11" s="3">
        <v>0</v>
      </c>
      <c r="F11" s="3">
        <v>340</v>
      </c>
      <c r="G11" s="3">
        <v>229.09090909090909</v>
      </c>
      <c r="H11" s="3">
        <v>756.00000000000023</v>
      </c>
    </row>
    <row r="12" spans="1:8">
      <c r="B12" s="3" t="s">
        <v>83</v>
      </c>
      <c r="C12" s="3" t="s">
        <v>32</v>
      </c>
      <c r="D12" s="3">
        <v>19.285714285714288</v>
      </c>
      <c r="E12" s="3">
        <v>0</v>
      </c>
      <c r="F12" s="3">
        <v>360</v>
      </c>
      <c r="G12" s="3">
        <v>229.09090909090909</v>
      </c>
      <c r="H12" s="3">
        <v>756.00000000000023</v>
      </c>
    </row>
    <row r="13" spans="1:8">
      <c r="B13" s="3" t="s">
        <v>84</v>
      </c>
      <c r="C13" s="3" t="s">
        <v>34</v>
      </c>
      <c r="D13" s="3">
        <v>19.285714285714288</v>
      </c>
      <c r="E13" s="3">
        <v>0</v>
      </c>
      <c r="F13" s="3">
        <v>380</v>
      </c>
      <c r="G13" s="3">
        <v>229.09090909090909</v>
      </c>
      <c r="H13" s="3">
        <v>756.00000000000023</v>
      </c>
    </row>
    <row r="14" spans="1:8" ht="17" thickBot="1">
      <c r="B14" s="2" t="s">
        <v>24</v>
      </c>
      <c r="C14" s="2" t="s">
        <v>36</v>
      </c>
      <c r="D14" s="2">
        <v>19.285714285714288</v>
      </c>
      <c r="E14" s="2">
        <v>0</v>
      </c>
      <c r="F14" s="2">
        <v>400</v>
      </c>
      <c r="G14" s="2">
        <v>229.09090909090909</v>
      </c>
      <c r="H14" s="2">
        <v>756.00000000000023</v>
      </c>
    </row>
    <row r="16" spans="1:8" ht="17" thickBot="1">
      <c r="A16" t="s">
        <v>8</v>
      </c>
    </row>
    <row r="17" spans="2:8">
      <c r="B17" s="4"/>
      <c r="C17" s="4"/>
      <c r="D17" s="4" t="s">
        <v>54</v>
      </c>
      <c r="E17" s="4" t="s">
        <v>64</v>
      </c>
      <c r="F17" s="4" t="s">
        <v>66</v>
      </c>
      <c r="G17" s="4" t="s">
        <v>61</v>
      </c>
      <c r="H17" s="4" t="s">
        <v>61</v>
      </c>
    </row>
    <row r="18" spans="2:8" ht="17" thickBot="1">
      <c r="B18" s="5" t="s">
        <v>21</v>
      </c>
      <c r="C18" s="5" t="s">
        <v>22</v>
      </c>
      <c r="D18" s="5" t="s">
        <v>55</v>
      </c>
      <c r="E18" s="5" t="s">
        <v>65</v>
      </c>
      <c r="F18" s="5" t="s">
        <v>67</v>
      </c>
      <c r="G18" s="5" t="s">
        <v>62</v>
      </c>
      <c r="H18" s="5" t="s">
        <v>63</v>
      </c>
    </row>
    <row r="19" spans="2:8">
      <c r="B19" s="3" t="s">
        <v>85</v>
      </c>
      <c r="C19" s="3" t="s">
        <v>86</v>
      </c>
      <c r="D19" s="3">
        <v>1</v>
      </c>
      <c r="E19" s="3">
        <v>0</v>
      </c>
      <c r="F19" s="3">
        <v>0</v>
      </c>
      <c r="G19" s="3">
        <v>1</v>
      </c>
      <c r="H19" s="3">
        <v>1E+30</v>
      </c>
    </row>
    <row r="20" spans="2:8">
      <c r="B20" s="3" t="s">
        <v>87</v>
      </c>
      <c r="C20" s="3" t="s">
        <v>88</v>
      </c>
      <c r="D20" s="3">
        <v>6</v>
      </c>
      <c r="E20" s="3">
        <v>0</v>
      </c>
      <c r="F20" s="3">
        <v>0</v>
      </c>
      <c r="G20" s="3">
        <v>6</v>
      </c>
      <c r="H20" s="3">
        <v>1E+30</v>
      </c>
    </row>
    <row r="21" spans="2:8">
      <c r="B21" s="3" t="s">
        <v>89</v>
      </c>
      <c r="C21" s="3" t="s">
        <v>90</v>
      </c>
      <c r="D21" s="3">
        <v>8</v>
      </c>
      <c r="E21" s="3">
        <v>0</v>
      </c>
      <c r="F21" s="3">
        <v>0</v>
      </c>
      <c r="G21" s="3">
        <v>8</v>
      </c>
      <c r="H21" s="3">
        <v>1E+30</v>
      </c>
    </row>
    <row r="22" spans="2:8">
      <c r="B22" s="3" t="s">
        <v>91</v>
      </c>
      <c r="C22" s="3" t="s">
        <v>92</v>
      </c>
      <c r="D22" s="3">
        <v>10</v>
      </c>
      <c r="E22" s="3">
        <v>0</v>
      </c>
      <c r="F22" s="3">
        <v>0</v>
      </c>
      <c r="G22" s="3">
        <v>10</v>
      </c>
      <c r="H22" s="3">
        <v>1E+30</v>
      </c>
    </row>
    <row r="23" spans="2:8">
      <c r="B23" s="3" t="s">
        <v>93</v>
      </c>
      <c r="C23" s="3" t="s">
        <v>94</v>
      </c>
      <c r="D23" s="3">
        <v>12</v>
      </c>
      <c r="E23" s="3">
        <v>0</v>
      </c>
      <c r="F23" s="3">
        <v>0</v>
      </c>
      <c r="G23" s="3">
        <v>12</v>
      </c>
      <c r="H23" s="3">
        <v>1E+30</v>
      </c>
    </row>
    <row r="24" spans="2:8">
      <c r="B24" s="3" t="s">
        <v>39</v>
      </c>
      <c r="C24" s="3" t="s">
        <v>95</v>
      </c>
      <c r="D24" s="3">
        <v>2</v>
      </c>
      <c r="E24" s="3">
        <v>0</v>
      </c>
      <c r="F24" s="3">
        <v>0</v>
      </c>
      <c r="G24" s="3">
        <v>2</v>
      </c>
      <c r="H24" s="3">
        <v>1E+30</v>
      </c>
    </row>
    <row r="25" spans="2:8">
      <c r="B25" s="3" t="s">
        <v>96</v>
      </c>
      <c r="C25" s="3" t="s">
        <v>97</v>
      </c>
      <c r="D25" s="3">
        <v>6</v>
      </c>
      <c r="E25" s="3">
        <v>0</v>
      </c>
      <c r="F25" s="3">
        <v>0</v>
      </c>
      <c r="G25" s="3">
        <v>6</v>
      </c>
      <c r="H25" s="3">
        <v>1E+30</v>
      </c>
    </row>
    <row r="26" spans="2:8">
      <c r="B26" s="3" t="s">
        <v>98</v>
      </c>
      <c r="C26" s="3" t="s">
        <v>99</v>
      </c>
      <c r="D26" s="3">
        <v>1</v>
      </c>
      <c r="E26" s="3">
        <v>0</v>
      </c>
      <c r="F26" s="3">
        <v>0</v>
      </c>
      <c r="G26" s="3">
        <v>1</v>
      </c>
      <c r="H26" s="3">
        <v>1E+30</v>
      </c>
    </row>
    <row r="27" spans="2:8">
      <c r="B27" s="3" t="s">
        <v>100</v>
      </c>
      <c r="C27" s="3" t="s">
        <v>101</v>
      </c>
      <c r="D27" s="3">
        <v>5</v>
      </c>
      <c r="E27" s="3">
        <v>0</v>
      </c>
      <c r="F27" s="3">
        <v>0</v>
      </c>
      <c r="G27" s="3">
        <v>5</v>
      </c>
      <c r="H27" s="3">
        <v>1E+30</v>
      </c>
    </row>
    <row r="28" spans="2:8">
      <c r="B28" s="3" t="s">
        <v>102</v>
      </c>
      <c r="C28" s="3" t="s">
        <v>103</v>
      </c>
      <c r="D28" s="3">
        <v>4</v>
      </c>
      <c r="E28" s="3">
        <v>0</v>
      </c>
      <c r="F28" s="3">
        <v>0</v>
      </c>
      <c r="G28" s="3">
        <v>4</v>
      </c>
      <c r="H28" s="3">
        <v>1E+30</v>
      </c>
    </row>
    <row r="29" spans="2:8">
      <c r="B29" s="3" t="s">
        <v>104</v>
      </c>
      <c r="C29" s="3" t="s">
        <v>105</v>
      </c>
      <c r="D29" s="3">
        <v>2</v>
      </c>
      <c r="E29" s="3">
        <v>0</v>
      </c>
      <c r="F29" s="3">
        <v>0</v>
      </c>
      <c r="G29" s="3">
        <v>2</v>
      </c>
      <c r="H29" s="3">
        <v>1E+30</v>
      </c>
    </row>
    <row r="30" spans="2:8">
      <c r="B30" s="3" t="s">
        <v>41</v>
      </c>
      <c r="C30" s="3" t="s">
        <v>106</v>
      </c>
      <c r="D30" s="3">
        <v>3</v>
      </c>
      <c r="E30" s="3">
        <v>0</v>
      </c>
      <c r="F30" s="3">
        <v>0</v>
      </c>
      <c r="G30" s="3">
        <v>3</v>
      </c>
      <c r="H30" s="3">
        <v>1E+30</v>
      </c>
    </row>
    <row r="31" spans="2:8">
      <c r="B31" s="3" t="s">
        <v>107</v>
      </c>
      <c r="C31" s="3" t="s">
        <v>108</v>
      </c>
      <c r="D31" s="3">
        <v>3</v>
      </c>
      <c r="E31" s="3">
        <v>0</v>
      </c>
      <c r="F31" s="3">
        <v>0</v>
      </c>
      <c r="G31" s="3">
        <v>3</v>
      </c>
      <c r="H31" s="3">
        <v>1E+30</v>
      </c>
    </row>
    <row r="32" spans="2:8">
      <c r="B32" s="3" t="s">
        <v>109</v>
      </c>
      <c r="C32" s="3" t="s">
        <v>110</v>
      </c>
      <c r="D32" s="3">
        <v>4</v>
      </c>
      <c r="E32" s="3">
        <v>0</v>
      </c>
      <c r="F32" s="3">
        <v>0</v>
      </c>
      <c r="G32" s="3">
        <v>4</v>
      </c>
      <c r="H32" s="3">
        <v>1E+30</v>
      </c>
    </row>
    <row r="33" spans="2:8">
      <c r="B33" s="3" t="s">
        <v>111</v>
      </c>
      <c r="C33" s="3" t="s">
        <v>112</v>
      </c>
      <c r="D33" s="3">
        <v>1</v>
      </c>
      <c r="E33" s="3">
        <v>0</v>
      </c>
      <c r="F33" s="3">
        <v>0</v>
      </c>
      <c r="G33" s="3">
        <v>1</v>
      </c>
      <c r="H33" s="3">
        <v>1E+30</v>
      </c>
    </row>
    <row r="34" spans="2:8">
      <c r="B34" s="3" t="s">
        <v>113</v>
      </c>
      <c r="C34" s="3" t="s">
        <v>114</v>
      </c>
      <c r="D34" s="3">
        <v>2</v>
      </c>
      <c r="E34" s="3">
        <v>0</v>
      </c>
      <c r="F34" s="3">
        <v>0</v>
      </c>
      <c r="G34" s="3">
        <v>2</v>
      </c>
      <c r="H34" s="3">
        <v>1E+30</v>
      </c>
    </row>
    <row r="35" spans="2:8">
      <c r="B35" s="3" t="s">
        <v>115</v>
      </c>
      <c r="C35" s="3" t="s">
        <v>116</v>
      </c>
      <c r="D35" s="3">
        <v>5</v>
      </c>
      <c r="E35" s="3">
        <v>0</v>
      </c>
      <c r="F35" s="3">
        <v>0</v>
      </c>
      <c r="G35" s="3">
        <v>5</v>
      </c>
      <c r="H35" s="3">
        <v>1E+30</v>
      </c>
    </row>
    <row r="36" spans="2:8">
      <c r="B36" s="3" t="s">
        <v>43</v>
      </c>
      <c r="C36" s="3" t="s">
        <v>117</v>
      </c>
      <c r="D36" s="3">
        <v>6</v>
      </c>
      <c r="E36" s="3">
        <v>0</v>
      </c>
      <c r="F36" s="3">
        <v>0</v>
      </c>
      <c r="G36" s="3">
        <v>6</v>
      </c>
      <c r="H36" s="3">
        <v>1E+30</v>
      </c>
    </row>
    <row r="37" spans="2:8">
      <c r="B37" s="3" t="s">
        <v>118</v>
      </c>
      <c r="C37" s="3" t="s">
        <v>119</v>
      </c>
      <c r="D37" s="3">
        <v>6</v>
      </c>
      <c r="E37" s="3">
        <v>0</v>
      </c>
      <c r="F37" s="3">
        <v>0</v>
      </c>
      <c r="G37" s="3">
        <v>6</v>
      </c>
      <c r="H37" s="3">
        <v>1E+30</v>
      </c>
    </row>
    <row r="38" spans="2:8">
      <c r="B38" s="3" t="s">
        <v>120</v>
      </c>
      <c r="C38" s="3" t="s">
        <v>121</v>
      </c>
      <c r="D38" s="3">
        <v>5</v>
      </c>
      <c r="E38" s="3">
        <v>0</v>
      </c>
      <c r="F38" s="3">
        <v>0</v>
      </c>
      <c r="G38" s="3">
        <v>5</v>
      </c>
      <c r="H38" s="3">
        <v>1E+30</v>
      </c>
    </row>
    <row r="39" spans="2:8">
      <c r="B39" s="3" t="s">
        <v>122</v>
      </c>
      <c r="C39" s="3" t="s">
        <v>123</v>
      </c>
      <c r="D39" s="3">
        <v>2</v>
      </c>
      <c r="E39" s="3">
        <v>0</v>
      </c>
      <c r="F39" s="3">
        <v>0</v>
      </c>
      <c r="G39" s="3">
        <v>2</v>
      </c>
      <c r="H39" s="3">
        <v>1E+30</v>
      </c>
    </row>
    <row r="40" spans="2:8">
      <c r="B40" s="3" t="s">
        <v>124</v>
      </c>
      <c r="C40" s="3" t="s">
        <v>125</v>
      </c>
      <c r="D40" s="3">
        <v>1</v>
      </c>
      <c r="E40" s="3">
        <v>0</v>
      </c>
      <c r="F40" s="3">
        <v>0</v>
      </c>
      <c r="G40" s="3">
        <v>1</v>
      </c>
      <c r="H40" s="3">
        <v>1E+30</v>
      </c>
    </row>
    <row r="41" spans="2:8">
      <c r="B41" s="3" t="s">
        <v>126</v>
      </c>
      <c r="C41" s="3" t="s">
        <v>127</v>
      </c>
      <c r="D41" s="3">
        <v>3</v>
      </c>
      <c r="E41" s="3">
        <v>0</v>
      </c>
      <c r="F41" s="3">
        <v>0</v>
      </c>
      <c r="G41" s="3">
        <v>3</v>
      </c>
      <c r="H41" s="3">
        <v>1E+30</v>
      </c>
    </row>
    <row r="42" spans="2:8">
      <c r="B42" s="3" t="s">
        <v>45</v>
      </c>
      <c r="C42" s="3" t="s">
        <v>128</v>
      </c>
      <c r="D42" s="3">
        <v>4</v>
      </c>
      <c r="E42" s="3">
        <v>0</v>
      </c>
      <c r="F42" s="3">
        <v>0</v>
      </c>
      <c r="G42" s="3">
        <v>4</v>
      </c>
      <c r="H42" s="3">
        <v>1E+30</v>
      </c>
    </row>
    <row r="43" spans="2:8">
      <c r="B43" s="3" t="s">
        <v>129</v>
      </c>
      <c r="C43" s="3" t="s">
        <v>130</v>
      </c>
      <c r="D43" s="3">
        <v>3</v>
      </c>
      <c r="E43" s="3">
        <v>0</v>
      </c>
      <c r="F43" s="3">
        <v>0</v>
      </c>
      <c r="G43" s="3">
        <v>3</v>
      </c>
      <c r="H43" s="3">
        <v>1E+30</v>
      </c>
    </row>
    <row r="44" spans="2:8">
      <c r="B44" s="3" t="s">
        <v>131</v>
      </c>
      <c r="C44" s="3" t="s">
        <v>132</v>
      </c>
      <c r="D44" s="3">
        <v>2</v>
      </c>
      <c r="E44" s="3">
        <v>0</v>
      </c>
      <c r="F44" s="3">
        <v>0</v>
      </c>
      <c r="G44" s="3">
        <v>2</v>
      </c>
      <c r="H44" s="3">
        <v>1E+30</v>
      </c>
    </row>
    <row r="45" spans="2:8">
      <c r="B45" s="3" t="s">
        <v>133</v>
      </c>
      <c r="C45" s="3" t="s">
        <v>134</v>
      </c>
      <c r="D45" s="3">
        <v>6</v>
      </c>
      <c r="E45" s="3">
        <v>0</v>
      </c>
      <c r="F45" s="3">
        <v>0</v>
      </c>
      <c r="G45" s="3">
        <v>6</v>
      </c>
      <c r="H45" s="3">
        <v>1E+30</v>
      </c>
    </row>
    <row r="46" spans="2:8">
      <c r="B46" s="3" t="s">
        <v>135</v>
      </c>
      <c r="C46" s="3" t="s">
        <v>136</v>
      </c>
      <c r="D46" s="3">
        <v>4</v>
      </c>
      <c r="E46" s="3">
        <v>0</v>
      </c>
      <c r="F46" s="3">
        <v>0</v>
      </c>
      <c r="G46" s="3">
        <v>4</v>
      </c>
      <c r="H46" s="3">
        <v>1E+30</v>
      </c>
    </row>
    <row r="47" spans="2:8">
      <c r="B47" s="3" t="s">
        <v>137</v>
      </c>
      <c r="C47" s="3" t="s">
        <v>138</v>
      </c>
      <c r="D47" s="3">
        <v>1</v>
      </c>
      <c r="E47" s="3">
        <v>0</v>
      </c>
      <c r="F47" s="3">
        <v>0</v>
      </c>
      <c r="G47" s="3">
        <v>1</v>
      </c>
      <c r="H47" s="3">
        <v>1E+30</v>
      </c>
    </row>
    <row r="48" spans="2:8">
      <c r="B48" s="3" t="s">
        <v>47</v>
      </c>
      <c r="C48" s="3" t="s">
        <v>139</v>
      </c>
      <c r="D48" s="3">
        <v>5</v>
      </c>
      <c r="E48" s="3">
        <v>0</v>
      </c>
      <c r="F48" s="3">
        <v>0</v>
      </c>
      <c r="G48" s="3">
        <v>5</v>
      </c>
      <c r="H48" s="3">
        <v>1E+30</v>
      </c>
    </row>
    <row r="49" spans="2:8">
      <c r="B49" s="3" t="s">
        <v>140</v>
      </c>
      <c r="C49" s="3" t="s">
        <v>141</v>
      </c>
      <c r="D49" s="3">
        <v>2</v>
      </c>
      <c r="E49" s="3">
        <v>0</v>
      </c>
      <c r="F49" s="3">
        <v>0</v>
      </c>
      <c r="G49" s="3">
        <v>2</v>
      </c>
      <c r="H49" s="3">
        <v>1E+30</v>
      </c>
    </row>
    <row r="50" spans="2:8">
      <c r="B50" s="3" t="s">
        <v>142</v>
      </c>
      <c r="C50" s="3" t="s">
        <v>143</v>
      </c>
      <c r="D50" s="3">
        <v>5</v>
      </c>
      <c r="E50" s="3">
        <v>0</v>
      </c>
      <c r="F50" s="3">
        <v>0</v>
      </c>
      <c r="G50" s="3">
        <v>5</v>
      </c>
      <c r="H50" s="3">
        <v>1E+30</v>
      </c>
    </row>
    <row r="51" spans="2:8">
      <c r="B51" s="3" t="s">
        <v>144</v>
      </c>
      <c r="C51" s="3" t="s">
        <v>145</v>
      </c>
      <c r="D51" s="3">
        <v>6</v>
      </c>
      <c r="E51" s="3">
        <v>0</v>
      </c>
      <c r="F51" s="3">
        <v>0</v>
      </c>
      <c r="G51" s="3">
        <v>6</v>
      </c>
      <c r="H51" s="3">
        <v>1E+30</v>
      </c>
    </row>
    <row r="52" spans="2:8">
      <c r="B52" s="3" t="s">
        <v>146</v>
      </c>
      <c r="C52" s="3" t="s">
        <v>147</v>
      </c>
      <c r="D52" s="3">
        <v>3</v>
      </c>
      <c r="E52" s="3">
        <v>0</v>
      </c>
      <c r="F52" s="3">
        <v>0</v>
      </c>
      <c r="G52" s="3">
        <v>3</v>
      </c>
      <c r="H52" s="3">
        <v>1E+30</v>
      </c>
    </row>
    <row r="53" spans="2:8">
      <c r="B53" s="3" t="s">
        <v>148</v>
      </c>
      <c r="C53" s="3" t="s">
        <v>149</v>
      </c>
      <c r="D53" s="3">
        <v>4</v>
      </c>
      <c r="E53" s="3">
        <v>0</v>
      </c>
      <c r="F53" s="3">
        <v>0</v>
      </c>
      <c r="G53" s="3">
        <v>4</v>
      </c>
      <c r="H53" s="3">
        <v>1E+30</v>
      </c>
    </row>
    <row r="54" spans="2:8">
      <c r="B54" s="3" t="s">
        <v>49</v>
      </c>
      <c r="C54" s="3" t="s">
        <v>150</v>
      </c>
      <c r="D54" s="3">
        <v>1</v>
      </c>
      <c r="E54" s="3">
        <v>0</v>
      </c>
      <c r="F54" s="3">
        <v>0</v>
      </c>
      <c r="G54" s="3">
        <v>1</v>
      </c>
      <c r="H54" s="3">
        <v>1E+30</v>
      </c>
    </row>
    <row r="55" spans="2:8">
      <c r="B55" s="3" t="s">
        <v>151</v>
      </c>
      <c r="C55" s="3" t="s">
        <v>152</v>
      </c>
      <c r="D55" s="3">
        <v>3</v>
      </c>
      <c r="E55" s="3">
        <v>0</v>
      </c>
      <c r="F55" s="3">
        <v>0</v>
      </c>
      <c r="G55" s="3">
        <v>3</v>
      </c>
      <c r="H55" s="3">
        <v>1E+30</v>
      </c>
    </row>
    <row r="56" spans="2:8">
      <c r="B56" s="3" t="s">
        <v>153</v>
      </c>
      <c r="C56" s="3" t="s">
        <v>154</v>
      </c>
      <c r="D56" s="3">
        <v>2</v>
      </c>
      <c r="E56" s="3">
        <v>0</v>
      </c>
      <c r="F56" s="3">
        <v>0</v>
      </c>
      <c r="G56" s="3">
        <v>2</v>
      </c>
      <c r="H56" s="3">
        <v>1E+30</v>
      </c>
    </row>
    <row r="57" spans="2:8">
      <c r="B57" s="3" t="s">
        <v>155</v>
      </c>
      <c r="C57" s="3" t="s">
        <v>156</v>
      </c>
      <c r="D57" s="3">
        <v>5</v>
      </c>
      <c r="E57" s="3">
        <v>0</v>
      </c>
      <c r="F57" s="3">
        <v>0</v>
      </c>
      <c r="G57" s="3">
        <v>5</v>
      </c>
      <c r="H57" s="3">
        <v>1E+30</v>
      </c>
    </row>
    <row r="58" spans="2:8">
      <c r="B58" s="3" t="s">
        <v>157</v>
      </c>
      <c r="C58" s="3" t="s">
        <v>158</v>
      </c>
      <c r="D58" s="3">
        <v>6</v>
      </c>
      <c r="E58" s="3">
        <v>0</v>
      </c>
      <c r="F58" s="3">
        <v>0</v>
      </c>
      <c r="G58" s="3">
        <v>6</v>
      </c>
      <c r="H58" s="3">
        <v>1E+30</v>
      </c>
    </row>
    <row r="59" spans="2:8">
      <c r="B59" s="3" t="s">
        <v>159</v>
      </c>
      <c r="C59" s="3" t="s">
        <v>160</v>
      </c>
      <c r="D59" s="3">
        <v>1</v>
      </c>
      <c r="E59" s="3">
        <v>0</v>
      </c>
      <c r="F59" s="3">
        <v>0</v>
      </c>
      <c r="G59" s="3">
        <v>1</v>
      </c>
      <c r="H59" s="3">
        <v>1E+30</v>
      </c>
    </row>
    <row r="60" spans="2:8">
      <c r="B60" s="3" t="s">
        <v>51</v>
      </c>
      <c r="C60" s="3" t="s">
        <v>161</v>
      </c>
      <c r="D60" s="3">
        <v>4</v>
      </c>
      <c r="E60" s="3">
        <v>0</v>
      </c>
      <c r="F60" s="3">
        <v>0</v>
      </c>
      <c r="G60" s="3">
        <v>4</v>
      </c>
      <c r="H60" s="3">
        <v>1E+30</v>
      </c>
    </row>
    <row r="61" spans="2:8">
      <c r="B61" s="3" t="s">
        <v>162</v>
      </c>
      <c r="C61" s="3" t="s">
        <v>163</v>
      </c>
      <c r="D61" s="3">
        <v>5</v>
      </c>
      <c r="E61" s="3">
        <v>0</v>
      </c>
      <c r="F61" s="3">
        <v>0</v>
      </c>
      <c r="G61" s="3">
        <v>5</v>
      </c>
      <c r="H61" s="3">
        <v>1E+30</v>
      </c>
    </row>
    <row r="62" spans="2:8">
      <c r="B62" s="3" t="s">
        <v>164</v>
      </c>
      <c r="C62" s="3" t="s">
        <v>165</v>
      </c>
      <c r="D62" s="3">
        <v>6</v>
      </c>
      <c r="E62" s="3">
        <v>0</v>
      </c>
      <c r="F62" s="3">
        <v>0</v>
      </c>
      <c r="G62" s="3">
        <v>6</v>
      </c>
      <c r="H62" s="3">
        <v>1E+30</v>
      </c>
    </row>
    <row r="63" spans="2:8">
      <c r="B63" s="3" t="s">
        <v>166</v>
      </c>
      <c r="C63" s="3" t="s">
        <v>167</v>
      </c>
      <c r="D63" s="3">
        <v>2</v>
      </c>
      <c r="E63" s="3">
        <v>0</v>
      </c>
      <c r="F63" s="3">
        <v>0</v>
      </c>
      <c r="G63" s="3">
        <v>2</v>
      </c>
      <c r="H63" s="3">
        <v>1E+30</v>
      </c>
    </row>
    <row r="64" spans="2:8">
      <c r="B64" s="3" t="s">
        <v>168</v>
      </c>
      <c r="C64" s="3" t="s">
        <v>169</v>
      </c>
      <c r="D64" s="3">
        <v>1</v>
      </c>
      <c r="E64" s="3">
        <v>0</v>
      </c>
      <c r="F64" s="3">
        <v>0</v>
      </c>
      <c r="G64" s="3">
        <v>1</v>
      </c>
      <c r="H64" s="3">
        <v>1E+30</v>
      </c>
    </row>
    <row r="65" spans="2:8">
      <c r="B65" s="3" t="s">
        <v>170</v>
      </c>
      <c r="C65" s="3" t="s">
        <v>171</v>
      </c>
      <c r="D65" s="3">
        <v>3</v>
      </c>
      <c r="E65" s="3">
        <v>0</v>
      </c>
      <c r="F65" s="3">
        <v>0</v>
      </c>
      <c r="G65" s="3">
        <v>3</v>
      </c>
      <c r="H65" s="3">
        <v>1E+30</v>
      </c>
    </row>
    <row r="66" spans="2:8">
      <c r="B66" s="3" t="s">
        <v>172</v>
      </c>
      <c r="C66" s="3" t="s">
        <v>173</v>
      </c>
      <c r="D66" s="3">
        <v>4</v>
      </c>
      <c r="E66" s="3">
        <v>0</v>
      </c>
      <c r="F66" s="3">
        <v>0</v>
      </c>
      <c r="G66" s="3">
        <v>4</v>
      </c>
      <c r="H66" s="3">
        <v>1E+30</v>
      </c>
    </row>
    <row r="67" spans="2:8">
      <c r="B67" s="3" t="s">
        <v>82</v>
      </c>
      <c r="C67" s="3" t="s">
        <v>30</v>
      </c>
      <c r="D67" s="3">
        <v>19.285714285714288</v>
      </c>
      <c r="E67" s="3">
        <v>-220</v>
      </c>
      <c r="F67" s="3">
        <v>0</v>
      </c>
      <c r="G67" s="3">
        <v>41.896551724137943</v>
      </c>
      <c r="H67" s="3">
        <v>27.230769230769212</v>
      </c>
    </row>
    <row r="68" spans="2:8">
      <c r="B68" s="3" t="s">
        <v>83</v>
      </c>
      <c r="C68" s="3" t="s">
        <v>32</v>
      </c>
      <c r="D68" s="3">
        <v>19.285714285714288</v>
      </c>
      <c r="E68" s="3">
        <v>-200</v>
      </c>
      <c r="F68" s="3">
        <v>0</v>
      </c>
      <c r="G68" s="3">
        <v>25.051546391752577</v>
      </c>
      <c r="H68" s="3">
        <v>22.124999999999986</v>
      </c>
    </row>
    <row r="69" spans="2:8">
      <c r="B69" s="3" t="s">
        <v>84</v>
      </c>
      <c r="C69" s="3" t="s">
        <v>34</v>
      </c>
      <c r="D69" s="3">
        <v>19.285714285714288</v>
      </c>
      <c r="E69" s="3">
        <v>-29.999999999999993</v>
      </c>
      <c r="F69" s="3">
        <v>0</v>
      </c>
      <c r="G69" s="3">
        <v>25.181347150259068</v>
      </c>
      <c r="H69" s="3">
        <v>37.263157894736828</v>
      </c>
    </row>
    <row r="70" spans="2:8">
      <c r="B70" s="3" t="s">
        <v>174</v>
      </c>
      <c r="C70" s="3" t="s">
        <v>175</v>
      </c>
      <c r="D70" s="3">
        <v>1144.1428571428573</v>
      </c>
      <c r="E70" s="3">
        <v>0</v>
      </c>
      <c r="F70" s="3">
        <v>1577</v>
      </c>
      <c r="G70" s="3">
        <v>1E+30</v>
      </c>
      <c r="H70" s="3">
        <v>432.85714285714283</v>
      </c>
    </row>
    <row r="71" spans="2:8">
      <c r="B71" s="3" t="s">
        <v>176</v>
      </c>
      <c r="C71" s="3" t="s">
        <v>177</v>
      </c>
      <c r="D71" s="3">
        <v>1812.0000000000002</v>
      </c>
      <c r="E71" s="3">
        <v>0</v>
      </c>
      <c r="F71" s="3">
        <v>1990</v>
      </c>
      <c r="G71" s="3">
        <v>1E+30</v>
      </c>
      <c r="H71" s="3">
        <v>177.99999999999994</v>
      </c>
    </row>
    <row r="72" spans="2:8">
      <c r="B72" s="3" t="s">
        <v>178</v>
      </c>
      <c r="C72" s="3" t="s">
        <v>179</v>
      </c>
      <c r="D72" s="3">
        <v>1203</v>
      </c>
      <c r="E72" s="3">
        <v>0</v>
      </c>
      <c r="F72" s="3">
        <v>1321</v>
      </c>
      <c r="G72" s="3">
        <v>1E+30</v>
      </c>
      <c r="H72" s="3">
        <v>117.99999999999994</v>
      </c>
    </row>
    <row r="73" spans="2:8">
      <c r="B73" s="3" t="s">
        <v>180</v>
      </c>
      <c r="C73" s="3" t="s">
        <v>181</v>
      </c>
      <c r="D73" s="3">
        <v>1920</v>
      </c>
      <c r="E73" s="42">
        <v>10</v>
      </c>
      <c r="F73" s="3">
        <v>1920</v>
      </c>
      <c r="G73" s="3">
        <v>266.99999999999989</v>
      </c>
      <c r="H73" s="3">
        <v>454.5</v>
      </c>
    </row>
    <row r="74" spans="2:8">
      <c r="B74" s="3" t="s">
        <v>182</v>
      </c>
      <c r="C74" s="3" t="s">
        <v>183</v>
      </c>
      <c r="D74" s="3">
        <v>1149</v>
      </c>
      <c r="E74" s="42">
        <v>60</v>
      </c>
      <c r="F74" s="3">
        <v>1149</v>
      </c>
      <c r="G74" s="3">
        <v>81.999999999999943</v>
      </c>
      <c r="H74" s="3">
        <v>243.00000000000009</v>
      </c>
    </row>
    <row r="75" spans="2:8">
      <c r="B75" s="3" t="s">
        <v>184</v>
      </c>
      <c r="C75" s="3" t="s">
        <v>185</v>
      </c>
      <c r="D75" s="3">
        <v>1000.0000000000001</v>
      </c>
      <c r="E75" s="42">
        <v>30</v>
      </c>
      <c r="F75" s="3">
        <v>1000</v>
      </c>
      <c r="G75" s="3">
        <v>235.99999999999991</v>
      </c>
      <c r="H75" s="3">
        <v>176.72727272727272</v>
      </c>
    </row>
    <row r="76" spans="2:8">
      <c r="B76" s="3" t="s">
        <v>186</v>
      </c>
      <c r="C76" s="3" t="s">
        <v>187</v>
      </c>
      <c r="D76" s="3">
        <v>1149</v>
      </c>
      <c r="E76" s="3">
        <v>0</v>
      </c>
      <c r="F76" s="3">
        <v>1231</v>
      </c>
      <c r="G76" s="3">
        <v>1E+30</v>
      </c>
      <c r="H76" s="3">
        <v>81.999999999999943</v>
      </c>
    </row>
    <row r="77" spans="2:8" ht="17" thickBot="1">
      <c r="B77" s="2" t="s">
        <v>188</v>
      </c>
      <c r="C77" s="2" t="s">
        <v>189</v>
      </c>
      <c r="D77" s="2">
        <v>1716.9999999999998</v>
      </c>
      <c r="E77" s="2">
        <v>0</v>
      </c>
      <c r="F77" s="2">
        <v>2000</v>
      </c>
      <c r="G77" s="2">
        <v>1E+30</v>
      </c>
      <c r="H77" s="2">
        <v>283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242D1-651C-8B43-A59D-7F12521F4000}">
  <dimension ref="A3:K43"/>
  <sheetViews>
    <sheetView topLeftCell="A16" workbookViewId="0">
      <selection activeCell="C21" sqref="C21"/>
    </sheetView>
  </sheetViews>
  <sheetFormatPr baseColWidth="10" defaultColWidth="11" defaultRowHeight="16"/>
  <cols>
    <col min="2" max="2" width="23.1640625" bestFit="1" customWidth="1"/>
    <col min="4" max="4" width="11.6640625" bestFit="1" customWidth="1"/>
    <col min="9" max="9" width="14.1640625" bestFit="1" customWidth="1"/>
    <col min="10" max="10" width="17.83203125" bestFit="1" customWidth="1"/>
  </cols>
  <sheetData>
    <row r="3" spans="2:10" ht="24">
      <c r="B3" s="128" t="s">
        <v>192</v>
      </c>
      <c r="C3" s="129"/>
      <c r="D3" s="130"/>
    </row>
    <row r="4" spans="2:10">
      <c r="B4" s="43"/>
    </row>
    <row r="5" spans="2:10">
      <c r="B5" s="9"/>
      <c r="C5" s="11" t="s">
        <v>1</v>
      </c>
      <c r="D5" s="11" t="s">
        <v>2</v>
      </c>
      <c r="E5" s="11" t="s">
        <v>3</v>
      </c>
      <c r="F5" s="11" t="s">
        <v>4</v>
      </c>
      <c r="G5" s="11" t="s">
        <v>5</v>
      </c>
      <c r="H5" s="11" t="s">
        <v>6</v>
      </c>
      <c r="I5" s="8" t="s">
        <v>7</v>
      </c>
    </row>
    <row r="6" spans="2:10">
      <c r="B6" s="11" t="s">
        <v>73</v>
      </c>
      <c r="C6" s="70">
        <v>268.99999999999994</v>
      </c>
      <c r="D6" s="87">
        <v>8.3092033208878171E-14</v>
      </c>
      <c r="E6" s="70">
        <v>1.0000000000000158</v>
      </c>
      <c r="F6" s="70">
        <v>48.999999999999986</v>
      </c>
      <c r="G6" s="70">
        <v>64.999999999999972</v>
      </c>
      <c r="H6" s="70">
        <v>14.999999999999945</v>
      </c>
      <c r="I6" s="88"/>
      <c r="J6" s="62"/>
    </row>
    <row r="7" spans="2:10">
      <c r="B7" s="10" t="s">
        <v>16</v>
      </c>
      <c r="C7" s="89">
        <v>300</v>
      </c>
      <c r="D7" s="89">
        <v>320</v>
      </c>
      <c r="E7" s="89">
        <v>340</v>
      </c>
      <c r="F7" s="89">
        <v>360</v>
      </c>
      <c r="G7" s="89">
        <v>380</v>
      </c>
      <c r="H7" s="89">
        <v>400</v>
      </c>
      <c r="I7" s="90">
        <f>C7*C6+D7*D6+E7*E6+F7*F6+G7*G6+H7*H6</f>
        <v>129379.99999999997</v>
      </c>
      <c r="J7" s="62"/>
    </row>
    <row r="8" spans="2:10">
      <c r="C8" s="62"/>
      <c r="D8" s="62"/>
      <c r="E8" s="62"/>
      <c r="F8" s="62"/>
      <c r="G8" s="62"/>
      <c r="H8" s="62"/>
      <c r="I8" s="62"/>
      <c r="J8" s="62"/>
    </row>
    <row r="9" spans="2:10">
      <c r="B9" s="126" t="s">
        <v>8</v>
      </c>
      <c r="C9" s="131" t="s">
        <v>74</v>
      </c>
      <c r="D9" s="131"/>
      <c r="E9" s="131"/>
      <c r="F9" s="131"/>
      <c r="G9" s="131"/>
      <c r="H9" s="132"/>
      <c r="I9" s="91" t="s">
        <v>17</v>
      </c>
      <c r="J9" s="92" t="s">
        <v>18</v>
      </c>
    </row>
    <row r="10" spans="2:10">
      <c r="B10" s="127"/>
      <c r="C10" s="133"/>
      <c r="D10" s="133"/>
      <c r="E10" s="133"/>
      <c r="F10" s="133"/>
      <c r="G10" s="133"/>
      <c r="H10" s="134"/>
      <c r="I10" s="93" t="s">
        <v>68</v>
      </c>
      <c r="J10" s="94" t="s">
        <v>69</v>
      </c>
    </row>
    <row r="11" spans="2:10">
      <c r="B11" s="11" t="s">
        <v>9</v>
      </c>
      <c r="C11" s="70">
        <v>1</v>
      </c>
      <c r="D11" s="70">
        <v>6</v>
      </c>
      <c r="E11" s="70">
        <v>8</v>
      </c>
      <c r="F11" s="70">
        <v>10</v>
      </c>
      <c r="G11" s="95">
        <v>12</v>
      </c>
      <c r="H11" s="95">
        <v>2</v>
      </c>
      <c r="I11" s="70">
        <f>C11*$C$6+D11*$D$6+E11*$E$6+F11*$F$6+G11*$G$6+H11*$H$6</f>
        <v>1577</v>
      </c>
      <c r="J11" s="95">
        <v>1577</v>
      </c>
    </row>
    <row r="12" spans="2:10">
      <c r="B12" s="11" t="s">
        <v>10</v>
      </c>
      <c r="C12" s="70">
        <v>6</v>
      </c>
      <c r="D12" s="70">
        <v>1</v>
      </c>
      <c r="E12" s="70">
        <v>5</v>
      </c>
      <c r="F12" s="70">
        <v>4</v>
      </c>
      <c r="G12" s="95">
        <v>2</v>
      </c>
      <c r="H12" s="95">
        <v>3</v>
      </c>
      <c r="I12" s="70">
        <f>C12*$C$6+D12*$D$6+E12*$E$6+F12*$F$6+G12*$G$6+H12*$H$6</f>
        <v>1989.9999999999993</v>
      </c>
      <c r="J12" s="95">
        <v>1990</v>
      </c>
    </row>
    <row r="13" spans="2:10">
      <c r="B13" s="11" t="s">
        <v>11</v>
      </c>
      <c r="C13" s="70">
        <v>3</v>
      </c>
      <c r="D13" s="70">
        <v>4</v>
      </c>
      <c r="E13" s="70">
        <v>1</v>
      </c>
      <c r="F13" s="70">
        <v>2</v>
      </c>
      <c r="G13" s="95">
        <v>5</v>
      </c>
      <c r="H13" s="95">
        <v>6</v>
      </c>
      <c r="I13" s="70">
        <f t="shared" ref="I13:I18" si="0">C13*$C$6+D13*$D$6+E13*$E$6+F13*$F$6+G13*$G$6+H13*$H$6</f>
        <v>1320.9999999999998</v>
      </c>
      <c r="J13" s="95">
        <v>1321</v>
      </c>
    </row>
    <row r="14" spans="2:10">
      <c r="B14" s="15" t="s">
        <v>13</v>
      </c>
      <c r="C14" s="96">
        <v>6</v>
      </c>
      <c r="D14" s="96">
        <v>5</v>
      </c>
      <c r="E14" s="96">
        <v>2</v>
      </c>
      <c r="F14" s="96">
        <v>1</v>
      </c>
      <c r="G14" s="97">
        <v>3</v>
      </c>
      <c r="H14" s="97">
        <v>4</v>
      </c>
      <c r="I14" s="96">
        <f t="shared" si="0"/>
        <v>1919.9999999999998</v>
      </c>
      <c r="J14" s="98">
        <v>1920</v>
      </c>
    </row>
    <row r="15" spans="2:10">
      <c r="B15" s="11" t="s">
        <v>12</v>
      </c>
      <c r="C15" s="70">
        <v>3</v>
      </c>
      <c r="D15" s="70">
        <v>2</v>
      </c>
      <c r="E15" s="70">
        <v>6</v>
      </c>
      <c r="F15" s="70">
        <v>4</v>
      </c>
      <c r="G15" s="95">
        <v>1</v>
      </c>
      <c r="H15" s="95">
        <v>5</v>
      </c>
      <c r="I15" s="70">
        <f t="shared" si="0"/>
        <v>1148.9999999999998</v>
      </c>
      <c r="J15" s="95">
        <v>1149</v>
      </c>
    </row>
    <row r="16" spans="2:10">
      <c r="B16" s="11" t="s">
        <v>14</v>
      </c>
      <c r="C16" s="70">
        <v>2</v>
      </c>
      <c r="D16" s="70">
        <v>5</v>
      </c>
      <c r="E16" s="70">
        <v>6</v>
      </c>
      <c r="F16" s="70">
        <v>3</v>
      </c>
      <c r="G16" s="95">
        <v>4</v>
      </c>
      <c r="H16" s="95">
        <v>1</v>
      </c>
      <c r="I16" s="70">
        <f t="shared" si="0"/>
        <v>966.00000000000034</v>
      </c>
      <c r="J16" s="95">
        <v>1000</v>
      </c>
    </row>
    <row r="17" spans="1:11">
      <c r="B17" s="10" t="s">
        <v>15</v>
      </c>
      <c r="C17" s="89">
        <v>3</v>
      </c>
      <c r="D17" s="89">
        <v>2</v>
      </c>
      <c r="E17" s="89">
        <v>5</v>
      </c>
      <c r="F17" s="89">
        <v>6</v>
      </c>
      <c r="G17" s="89">
        <v>1</v>
      </c>
      <c r="H17" s="90">
        <v>4</v>
      </c>
      <c r="I17" s="89">
        <f t="shared" si="0"/>
        <v>1230.9999999999998</v>
      </c>
      <c r="J17" s="90">
        <v>1231</v>
      </c>
    </row>
    <row r="18" spans="1:11">
      <c r="B18" s="10" t="s">
        <v>19</v>
      </c>
      <c r="C18" s="89">
        <v>5</v>
      </c>
      <c r="D18" s="89">
        <v>6</v>
      </c>
      <c r="E18" s="89">
        <v>2</v>
      </c>
      <c r="F18" s="89">
        <v>1</v>
      </c>
      <c r="G18" s="90">
        <v>3</v>
      </c>
      <c r="H18" s="90">
        <v>4</v>
      </c>
      <c r="I18" s="89">
        <f t="shared" si="0"/>
        <v>1651</v>
      </c>
      <c r="J18" s="90">
        <v>2000</v>
      </c>
    </row>
    <row r="19" spans="1:11" ht="17" thickBot="1"/>
    <row r="20" spans="1:11" ht="25" thickTop="1">
      <c r="A20" s="112"/>
      <c r="B20" s="135" t="s">
        <v>193</v>
      </c>
      <c r="C20" s="136"/>
      <c r="D20" s="136"/>
      <c r="E20" s="136"/>
      <c r="F20" s="136"/>
      <c r="G20" s="136"/>
      <c r="H20" s="113"/>
      <c r="I20" s="113"/>
      <c r="J20" s="113"/>
      <c r="K20" s="114"/>
    </row>
    <row r="21" spans="1:11">
      <c r="A21" s="105"/>
      <c r="B21" s="55"/>
      <c r="C21" s="55"/>
      <c r="D21" s="55"/>
      <c r="E21" s="55"/>
      <c r="F21" s="55"/>
      <c r="G21" s="55"/>
      <c r="H21" s="55"/>
      <c r="I21" s="55"/>
      <c r="J21" s="55"/>
      <c r="K21" s="106"/>
    </row>
    <row r="22" spans="1:11">
      <c r="A22" s="105"/>
      <c r="B22" s="55"/>
      <c r="C22" s="55"/>
      <c r="D22" s="55"/>
      <c r="E22" s="55"/>
      <c r="F22" s="55"/>
      <c r="G22" s="55"/>
      <c r="H22" s="55"/>
      <c r="I22" s="55"/>
      <c r="J22" s="55"/>
      <c r="K22" s="106"/>
    </row>
    <row r="23" spans="1:11">
      <c r="A23" s="105"/>
      <c r="B23" s="9"/>
      <c r="C23" s="11" t="s">
        <v>1</v>
      </c>
      <c r="D23" s="11" t="s">
        <v>2</v>
      </c>
      <c r="E23" s="11" t="s">
        <v>3</v>
      </c>
      <c r="F23" s="11" t="s">
        <v>4</v>
      </c>
      <c r="G23" s="11" t="s">
        <v>5</v>
      </c>
      <c r="H23" s="11" t="s">
        <v>6</v>
      </c>
      <c r="I23" s="8" t="s">
        <v>7</v>
      </c>
      <c r="J23" s="55"/>
      <c r="K23" s="106"/>
    </row>
    <row r="24" spans="1:11">
      <c r="A24" s="105"/>
      <c r="B24" s="11" t="s">
        <v>73</v>
      </c>
      <c r="C24" s="18">
        <v>268.99999999999994</v>
      </c>
      <c r="D24" s="18">
        <v>8.3092033208878171E-14</v>
      </c>
      <c r="E24" s="17">
        <v>1.0000000000000158</v>
      </c>
      <c r="F24" s="18">
        <v>48.999999999999986</v>
      </c>
      <c r="G24" s="18">
        <v>64.999999999999972</v>
      </c>
      <c r="H24" s="18">
        <v>14.999999999999945</v>
      </c>
      <c r="I24" s="8"/>
      <c r="J24" s="55"/>
      <c r="K24" s="106"/>
    </row>
    <row r="25" spans="1:11">
      <c r="A25" s="105"/>
      <c r="B25" s="10" t="s">
        <v>16</v>
      </c>
      <c r="C25" s="12">
        <v>300</v>
      </c>
      <c r="D25" s="12">
        <v>320</v>
      </c>
      <c r="E25" s="12">
        <v>340</v>
      </c>
      <c r="F25" s="12">
        <v>360</v>
      </c>
      <c r="G25" s="12">
        <v>380</v>
      </c>
      <c r="H25" s="12">
        <v>400</v>
      </c>
      <c r="I25" s="33">
        <f>C25*C24+D25*D24+E25*E24+F25*F24+G25*G24+H25*H24</f>
        <v>129379.99999999997</v>
      </c>
      <c r="J25" s="55"/>
      <c r="K25" s="106"/>
    </row>
    <row r="26" spans="1:11">
      <c r="A26" s="105"/>
      <c r="B26" s="55"/>
      <c r="C26" s="55"/>
      <c r="D26" s="55"/>
      <c r="E26" s="55"/>
      <c r="F26" s="55"/>
      <c r="G26" s="55"/>
      <c r="H26" s="55"/>
      <c r="I26" s="55"/>
      <c r="J26" s="55"/>
      <c r="K26" s="106"/>
    </row>
    <row r="27" spans="1:11">
      <c r="A27" s="105"/>
      <c r="B27" s="126" t="s">
        <v>8</v>
      </c>
      <c r="C27" s="122" t="s">
        <v>74</v>
      </c>
      <c r="D27" s="122"/>
      <c r="E27" s="122"/>
      <c r="F27" s="122"/>
      <c r="G27" s="122"/>
      <c r="H27" s="123"/>
      <c r="I27" s="15" t="s">
        <v>17</v>
      </c>
      <c r="J27" s="6" t="s">
        <v>18</v>
      </c>
      <c r="K27" s="106"/>
    </row>
    <row r="28" spans="1:11">
      <c r="A28" s="105"/>
      <c r="B28" s="127"/>
      <c r="C28" s="124"/>
      <c r="D28" s="124"/>
      <c r="E28" s="124"/>
      <c r="F28" s="124"/>
      <c r="G28" s="124"/>
      <c r="H28" s="125"/>
      <c r="I28" s="10" t="s">
        <v>68</v>
      </c>
      <c r="J28" s="14" t="s">
        <v>69</v>
      </c>
      <c r="K28" s="106"/>
    </row>
    <row r="29" spans="1:11">
      <c r="A29" s="105"/>
      <c r="B29" s="11" t="s">
        <v>9</v>
      </c>
      <c r="C29" s="27">
        <v>1</v>
      </c>
      <c r="D29" s="27">
        <v>6</v>
      </c>
      <c r="E29" s="27">
        <v>8</v>
      </c>
      <c r="F29" s="27">
        <v>10</v>
      </c>
      <c r="G29" s="28">
        <v>12</v>
      </c>
      <c r="H29" s="28">
        <v>2</v>
      </c>
      <c r="I29" s="29">
        <f>C29*$C$24+D29*$D$24+E29*$E$24+F29*$F$24+G29*$G$24+H29*$H$24</f>
        <v>1577</v>
      </c>
      <c r="J29" s="30">
        <v>1577</v>
      </c>
      <c r="K29" s="106"/>
    </row>
    <row r="30" spans="1:11">
      <c r="A30" s="105"/>
      <c r="B30" s="11" t="s">
        <v>10</v>
      </c>
      <c r="C30" s="27">
        <v>6</v>
      </c>
      <c r="D30" s="27">
        <v>1</v>
      </c>
      <c r="E30" s="27">
        <v>5</v>
      </c>
      <c r="F30" s="27">
        <v>4</v>
      </c>
      <c r="G30" s="28">
        <v>2</v>
      </c>
      <c r="H30" s="28">
        <v>3</v>
      </c>
      <c r="I30" s="34">
        <f t="shared" ref="I30:I35" si="1">C30*$C$24+D30*$D$24+E30*$E$24+F30*$F$24+G30*$G$24+H30*$H$24</f>
        <v>1989.9999999999993</v>
      </c>
      <c r="J30" s="30">
        <v>1990</v>
      </c>
      <c r="K30" s="106"/>
    </row>
    <row r="31" spans="1:11">
      <c r="A31" s="105"/>
      <c r="B31" s="11" t="s">
        <v>11</v>
      </c>
      <c r="C31" s="27">
        <v>3</v>
      </c>
      <c r="D31" s="27">
        <v>4</v>
      </c>
      <c r="E31" s="27">
        <v>1</v>
      </c>
      <c r="F31" s="27">
        <v>2</v>
      </c>
      <c r="G31" s="28">
        <v>5</v>
      </c>
      <c r="H31" s="28">
        <v>6</v>
      </c>
      <c r="I31" s="29">
        <f t="shared" si="1"/>
        <v>1320.9999999999998</v>
      </c>
      <c r="J31" s="30">
        <v>1321</v>
      </c>
      <c r="K31" s="106"/>
    </row>
    <row r="32" spans="1:11">
      <c r="A32" s="105"/>
      <c r="B32" s="15" t="s">
        <v>13</v>
      </c>
      <c r="C32" s="23">
        <v>6</v>
      </c>
      <c r="D32" s="23">
        <v>5</v>
      </c>
      <c r="E32" s="23">
        <v>2</v>
      </c>
      <c r="F32" s="23">
        <v>1</v>
      </c>
      <c r="G32" s="26">
        <v>3</v>
      </c>
      <c r="H32" s="26">
        <v>4</v>
      </c>
      <c r="I32" s="34">
        <f t="shared" si="1"/>
        <v>1919.9999999999998</v>
      </c>
      <c r="J32" s="13">
        <v>1920</v>
      </c>
      <c r="K32" s="106"/>
    </row>
    <row r="33" spans="1:11">
      <c r="A33" s="105"/>
      <c r="B33" s="11" t="s">
        <v>12</v>
      </c>
      <c r="C33" s="27">
        <v>3</v>
      </c>
      <c r="D33" s="27">
        <v>2</v>
      </c>
      <c r="E33" s="27">
        <v>6</v>
      </c>
      <c r="F33" s="27">
        <v>4</v>
      </c>
      <c r="G33" s="28">
        <v>1</v>
      </c>
      <c r="H33" s="28">
        <v>5</v>
      </c>
      <c r="I33" s="29">
        <f t="shared" si="1"/>
        <v>1148.9999999999998</v>
      </c>
      <c r="J33" s="30">
        <v>1149</v>
      </c>
      <c r="K33" s="106"/>
    </row>
    <row r="34" spans="1:11">
      <c r="A34" s="105"/>
      <c r="B34" s="11" t="s">
        <v>14</v>
      </c>
      <c r="C34" s="27">
        <v>2</v>
      </c>
      <c r="D34" s="27">
        <v>5</v>
      </c>
      <c r="E34" s="27">
        <v>6</v>
      </c>
      <c r="F34" s="27">
        <v>3</v>
      </c>
      <c r="G34" s="28">
        <v>4</v>
      </c>
      <c r="H34" s="28">
        <v>1</v>
      </c>
      <c r="I34" s="29">
        <f t="shared" si="1"/>
        <v>966.00000000000034</v>
      </c>
      <c r="J34" s="30">
        <v>1000</v>
      </c>
      <c r="K34" s="106"/>
    </row>
    <row r="35" spans="1:11">
      <c r="A35" s="105"/>
      <c r="B35" s="10" t="s">
        <v>15</v>
      </c>
      <c r="C35" s="24">
        <v>3</v>
      </c>
      <c r="D35" s="24">
        <v>2</v>
      </c>
      <c r="E35" s="24">
        <v>5</v>
      </c>
      <c r="F35" s="24">
        <v>6</v>
      </c>
      <c r="G35" s="24">
        <v>1</v>
      </c>
      <c r="H35" s="25">
        <v>4</v>
      </c>
      <c r="I35" s="34">
        <f t="shared" si="1"/>
        <v>1230.9999999999998</v>
      </c>
      <c r="J35" s="7">
        <v>1231</v>
      </c>
      <c r="K35" s="106"/>
    </row>
    <row r="36" spans="1:11">
      <c r="A36" s="105"/>
      <c r="B36" s="10" t="s">
        <v>19</v>
      </c>
      <c r="C36" s="24">
        <v>5</v>
      </c>
      <c r="D36" s="24">
        <v>6</v>
      </c>
      <c r="E36" s="24">
        <v>2</v>
      </c>
      <c r="F36" s="24">
        <v>1</v>
      </c>
      <c r="G36" s="24">
        <v>3</v>
      </c>
      <c r="H36" s="24">
        <v>4</v>
      </c>
      <c r="I36" s="34">
        <f>C36*$C$24+D36*$D$24+E36*$E$24+F36*$F$24+G36*$G$24+H36*$H$24</f>
        <v>1651</v>
      </c>
      <c r="J36" s="7">
        <f>J18*1.04</f>
        <v>2080</v>
      </c>
      <c r="K36" s="106"/>
    </row>
    <row r="37" spans="1:11">
      <c r="A37" s="105"/>
      <c r="B37" s="55"/>
      <c r="C37" s="55"/>
      <c r="D37" s="55"/>
      <c r="E37" s="55"/>
      <c r="F37" s="55"/>
      <c r="G37" s="55"/>
      <c r="H37" s="55"/>
      <c r="I37" s="55"/>
      <c r="J37" s="55"/>
      <c r="K37" s="106"/>
    </row>
    <row r="38" spans="1:11">
      <c r="A38" s="105"/>
      <c r="B38" s="16" t="s">
        <v>70</v>
      </c>
      <c r="C38" s="55"/>
      <c r="D38" s="55"/>
      <c r="E38" s="55"/>
      <c r="F38" s="55"/>
      <c r="G38" s="55"/>
      <c r="H38" s="55"/>
      <c r="I38" s="55"/>
      <c r="J38" s="55"/>
      <c r="K38" s="106"/>
    </row>
    <row r="39" spans="1:11">
      <c r="A39" s="105"/>
      <c r="B39" s="19" t="s">
        <v>71</v>
      </c>
      <c r="C39" s="55"/>
      <c r="D39" s="55"/>
      <c r="E39" s="55"/>
      <c r="F39" s="55"/>
      <c r="G39" s="55"/>
      <c r="H39" s="55"/>
      <c r="I39" s="55"/>
      <c r="J39" s="55"/>
      <c r="K39" s="106"/>
    </row>
    <row r="40" spans="1:11">
      <c r="A40" s="105"/>
      <c r="B40" s="21" t="s">
        <v>72</v>
      </c>
      <c r="C40" s="55"/>
      <c r="D40" s="55"/>
      <c r="E40" s="55"/>
      <c r="F40" s="55"/>
      <c r="G40" s="55"/>
      <c r="H40" s="55"/>
      <c r="I40" s="55"/>
      <c r="J40" s="55"/>
      <c r="K40" s="106"/>
    </row>
    <row r="41" spans="1:11">
      <c r="A41" s="105"/>
      <c r="B41" s="103" t="s">
        <v>76</v>
      </c>
      <c r="C41" s="55"/>
      <c r="D41" s="55"/>
      <c r="E41" s="55"/>
      <c r="F41" s="55"/>
      <c r="G41" s="55"/>
      <c r="H41" s="55"/>
      <c r="I41" s="55"/>
      <c r="J41" s="55"/>
      <c r="K41" s="106"/>
    </row>
    <row r="42" spans="1:11" ht="17" thickBot="1">
      <c r="A42" s="107"/>
      <c r="B42" s="108"/>
      <c r="C42" s="108"/>
      <c r="D42" s="108"/>
      <c r="E42" s="108"/>
      <c r="F42" s="108"/>
      <c r="G42" s="108"/>
      <c r="H42" s="108"/>
      <c r="I42" s="108"/>
      <c r="J42" s="108"/>
      <c r="K42" s="109"/>
    </row>
    <row r="43" spans="1:11" ht="17" thickTop="1">
      <c r="K43" s="113"/>
    </row>
  </sheetData>
  <mergeCells count="6">
    <mergeCell ref="B9:B10"/>
    <mergeCell ref="C9:H10"/>
    <mergeCell ref="B27:B28"/>
    <mergeCell ref="C27:H28"/>
    <mergeCell ref="B3:D3"/>
    <mergeCell ref="B20:G20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1C6CF-30F0-DA49-A32F-4070B5A2B773}">
  <dimension ref="A3:K39"/>
  <sheetViews>
    <sheetView topLeftCell="A7" workbookViewId="0">
      <selection activeCell="C24" sqref="C24"/>
    </sheetView>
  </sheetViews>
  <sheetFormatPr baseColWidth="10" defaultColWidth="11" defaultRowHeight="16"/>
  <cols>
    <col min="2" max="2" width="17.83203125" bestFit="1" customWidth="1"/>
    <col min="9" max="9" width="14.1640625" bestFit="1" customWidth="1"/>
    <col min="10" max="10" width="17.83203125" bestFit="1" customWidth="1"/>
  </cols>
  <sheetData>
    <row r="3" spans="2:10" ht="24">
      <c r="B3" s="128" t="s">
        <v>192</v>
      </c>
      <c r="C3" s="129"/>
      <c r="D3" s="130"/>
    </row>
    <row r="4" spans="2:10">
      <c r="B4" s="43"/>
    </row>
    <row r="5" spans="2:10">
      <c r="B5" s="9"/>
      <c r="C5" s="11" t="s">
        <v>1</v>
      </c>
      <c r="D5" s="11" t="s">
        <v>2</v>
      </c>
      <c r="E5" s="11" t="s">
        <v>3</v>
      </c>
      <c r="F5" s="11" t="s">
        <v>4</v>
      </c>
      <c r="G5" s="11" t="s">
        <v>5</v>
      </c>
      <c r="H5" s="11" t="s">
        <v>6</v>
      </c>
      <c r="I5" s="8" t="s">
        <v>7</v>
      </c>
    </row>
    <row r="6" spans="2:10">
      <c r="B6" s="11" t="s">
        <v>73</v>
      </c>
      <c r="C6" s="70">
        <v>268.99999999999994</v>
      </c>
      <c r="D6" s="87">
        <v>8.3092033208878171E-14</v>
      </c>
      <c r="E6" s="70">
        <v>1.0000000000000158</v>
      </c>
      <c r="F6" s="70">
        <v>48.999999999999986</v>
      </c>
      <c r="G6" s="70">
        <v>64.999999999999972</v>
      </c>
      <c r="H6" s="70">
        <v>14.999999999999945</v>
      </c>
      <c r="I6" s="88"/>
      <c r="J6" s="62"/>
    </row>
    <row r="7" spans="2:10">
      <c r="B7" s="10" t="s">
        <v>16</v>
      </c>
      <c r="C7" s="89">
        <v>300</v>
      </c>
      <c r="D7" s="89">
        <v>320</v>
      </c>
      <c r="E7" s="89">
        <v>340</v>
      </c>
      <c r="F7" s="89">
        <v>360</v>
      </c>
      <c r="G7" s="89">
        <v>380</v>
      </c>
      <c r="H7" s="89">
        <v>400</v>
      </c>
      <c r="I7" s="90">
        <f>C7*C6+D7*D6+E7*E6+F7*F6+G7*G6+H7*H6</f>
        <v>129379.99999999997</v>
      </c>
      <c r="J7" s="62"/>
    </row>
    <row r="8" spans="2:10">
      <c r="C8" s="62"/>
      <c r="D8" s="62"/>
      <c r="E8" s="62"/>
      <c r="F8" s="62"/>
      <c r="G8" s="62"/>
      <c r="H8" s="62"/>
      <c r="I8" s="62"/>
      <c r="J8" s="62"/>
    </row>
    <row r="9" spans="2:10">
      <c r="B9" s="126" t="s">
        <v>8</v>
      </c>
      <c r="C9" s="131" t="s">
        <v>74</v>
      </c>
      <c r="D9" s="131"/>
      <c r="E9" s="131"/>
      <c r="F9" s="131"/>
      <c r="G9" s="131"/>
      <c r="H9" s="132"/>
      <c r="I9" s="91" t="s">
        <v>17</v>
      </c>
      <c r="J9" s="92" t="s">
        <v>18</v>
      </c>
    </row>
    <row r="10" spans="2:10">
      <c r="B10" s="127"/>
      <c r="C10" s="133"/>
      <c r="D10" s="133"/>
      <c r="E10" s="133"/>
      <c r="F10" s="133"/>
      <c r="G10" s="133"/>
      <c r="H10" s="134"/>
      <c r="I10" s="93" t="s">
        <v>68</v>
      </c>
      <c r="J10" s="94" t="s">
        <v>69</v>
      </c>
    </row>
    <row r="11" spans="2:10">
      <c r="B11" s="11" t="s">
        <v>9</v>
      </c>
      <c r="C11" s="70">
        <v>1</v>
      </c>
      <c r="D11" s="70">
        <v>6</v>
      </c>
      <c r="E11" s="70">
        <v>8</v>
      </c>
      <c r="F11" s="70">
        <v>10</v>
      </c>
      <c r="G11" s="95">
        <v>12</v>
      </c>
      <c r="H11" s="95">
        <v>2</v>
      </c>
      <c r="I11" s="70">
        <f>C11*$C$6+D11*$D$6+E11*$E$6+F11*$F$6+G11*$G$6+H11*$H$6</f>
        <v>1577</v>
      </c>
      <c r="J11" s="95">
        <v>1577</v>
      </c>
    </row>
    <row r="12" spans="2:10">
      <c r="B12" s="11" t="s">
        <v>10</v>
      </c>
      <c r="C12" s="70">
        <v>6</v>
      </c>
      <c r="D12" s="70">
        <v>1</v>
      </c>
      <c r="E12" s="70">
        <v>5</v>
      </c>
      <c r="F12" s="70">
        <v>4</v>
      </c>
      <c r="G12" s="95">
        <v>2</v>
      </c>
      <c r="H12" s="95">
        <v>3</v>
      </c>
      <c r="I12" s="70">
        <f>C12*$C$6+D12*$D$6+E12*$E$6+F12*$F$6+G12*$G$6+H12*$H$6</f>
        <v>1989.9999999999993</v>
      </c>
      <c r="J12" s="95">
        <v>1990</v>
      </c>
    </row>
    <row r="13" spans="2:10">
      <c r="B13" s="11" t="s">
        <v>11</v>
      </c>
      <c r="C13" s="70">
        <v>3</v>
      </c>
      <c r="D13" s="70">
        <v>4</v>
      </c>
      <c r="E13" s="70">
        <v>1</v>
      </c>
      <c r="F13" s="70">
        <v>2</v>
      </c>
      <c r="G13" s="95">
        <v>5</v>
      </c>
      <c r="H13" s="95">
        <v>6</v>
      </c>
      <c r="I13" s="70">
        <f t="shared" ref="I13:I18" si="0">C13*$C$6+D13*$D$6+E13*$E$6+F13*$F$6+G13*$G$6+H13*$H$6</f>
        <v>1320.9999999999998</v>
      </c>
      <c r="J13" s="95">
        <v>1321</v>
      </c>
    </row>
    <row r="14" spans="2:10">
      <c r="B14" s="15" t="s">
        <v>13</v>
      </c>
      <c r="C14" s="96">
        <v>6</v>
      </c>
      <c r="D14" s="96">
        <v>5</v>
      </c>
      <c r="E14" s="96">
        <v>2</v>
      </c>
      <c r="F14" s="96">
        <v>1</v>
      </c>
      <c r="G14" s="97">
        <v>3</v>
      </c>
      <c r="H14" s="97">
        <v>4</v>
      </c>
      <c r="I14" s="96">
        <f t="shared" si="0"/>
        <v>1919.9999999999998</v>
      </c>
      <c r="J14" s="98">
        <v>1920</v>
      </c>
    </row>
    <row r="15" spans="2:10">
      <c r="B15" s="11" t="s">
        <v>12</v>
      </c>
      <c r="C15" s="70">
        <v>3</v>
      </c>
      <c r="D15" s="70">
        <v>2</v>
      </c>
      <c r="E15" s="70">
        <v>6</v>
      </c>
      <c r="F15" s="70">
        <v>4</v>
      </c>
      <c r="G15" s="95">
        <v>1</v>
      </c>
      <c r="H15" s="95">
        <v>5</v>
      </c>
      <c r="I15" s="70">
        <f t="shared" si="0"/>
        <v>1148.9999999999998</v>
      </c>
      <c r="J15" s="95">
        <v>1149</v>
      </c>
    </row>
    <row r="16" spans="2:10">
      <c r="B16" s="11" t="s">
        <v>14</v>
      </c>
      <c r="C16" s="70">
        <v>2</v>
      </c>
      <c r="D16" s="70">
        <v>5</v>
      </c>
      <c r="E16" s="70">
        <v>6</v>
      </c>
      <c r="F16" s="70">
        <v>3</v>
      </c>
      <c r="G16" s="95">
        <v>4</v>
      </c>
      <c r="H16" s="95">
        <v>1</v>
      </c>
      <c r="I16" s="70">
        <f t="shared" si="0"/>
        <v>966.00000000000034</v>
      </c>
      <c r="J16" s="95">
        <v>1000</v>
      </c>
    </row>
    <row r="17" spans="1:11">
      <c r="B17" s="10" t="s">
        <v>15</v>
      </c>
      <c r="C17" s="89">
        <v>3</v>
      </c>
      <c r="D17" s="89">
        <v>2</v>
      </c>
      <c r="E17" s="89">
        <v>5</v>
      </c>
      <c r="F17" s="89">
        <v>6</v>
      </c>
      <c r="G17" s="89">
        <v>1</v>
      </c>
      <c r="H17" s="90">
        <v>4</v>
      </c>
      <c r="I17" s="89">
        <f t="shared" si="0"/>
        <v>1230.9999999999998</v>
      </c>
      <c r="J17" s="90">
        <v>1231</v>
      </c>
    </row>
    <row r="18" spans="1:11">
      <c r="B18" s="10" t="s">
        <v>19</v>
      </c>
      <c r="C18" s="89">
        <v>5</v>
      </c>
      <c r="D18" s="89">
        <v>6</v>
      </c>
      <c r="E18" s="89">
        <v>2</v>
      </c>
      <c r="F18" s="89">
        <v>1</v>
      </c>
      <c r="G18" s="90">
        <v>3</v>
      </c>
      <c r="H18" s="90">
        <v>4</v>
      </c>
      <c r="I18" s="89">
        <f t="shared" si="0"/>
        <v>1651</v>
      </c>
      <c r="J18" s="90">
        <v>2000</v>
      </c>
    </row>
    <row r="19" spans="1:11" ht="17" thickBot="1"/>
    <row r="20" spans="1:11" ht="17" thickTop="1">
      <c r="A20" s="112"/>
      <c r="B20" s="113"/>
      <c r="C20" s="113"/>
      <c r="D20" s="113"/>
      <c r="E20" s="113"/>
      <c r="F20" s="113"/>
      <c r="G20" s="113"/>
      <c r="H20" s="113"/>
      <c r="I20" s="113"/>
      <c r="J20" s="113"/>
      <c r="K20" s="114"/>
    </row>
    <row r="21" spans="1:11" ht="24">
      <c r="A21" s="105"/>
      <c r="B21" s="137" t="s">
        <v>194</v>
      </c>
      <c r="C21" s="138"/>
      <c r="D21" s="138"/>
      <c r="E21" s="138"/>
      <c r="F21" s="138"/>
      <c r="G21" s="138"/>
      <c r="H21" s="55"/>
      <c r="I21" s="55"/>
      <c r="J21" s="55"/>
      <c r="K21" s="106"/>
    </row>
    <row r="22" spans="1:11">
      <c r="A22" s="105"/>
      <c r="B22" s="55"/>
      <c r="C22" s="55"/>
      <c r="D22" s="55"/>
      <c r="E22" s="55"/>
      <c r="F22" s="55"/>
      <c r="G22" s="55"/>
      <c r="H22" s="55"/>
      <c r="I22" s="55"/>
      <c r="J22" s="55"/>
      <c r="K22" s="106"/>
    </row>
    <row r="23" spans="1:11">
      <c r="A23" s="105"/>
      <c r="B23" s="9"/>
      <c r="C23" s="11" t="s">
        <v>1</v>
      </c>
      <c r="D23" s="11" t="s">
        <v>2</v>
      </c>
      <c r="E23" s="11" t="s">
        <v>3</v>
      </c>
      <c r="F23" s="11" t="s">
        <v>4</v>
      </c>
      <c r="G23" s="11" t="s">
        <v>5</v>
      </c>
      <c r="H23" s="11" t="s">
        <v>6</v>
      </c>
      <c r="I23" s="8" t="s">
        <v>7</v>
      </c>
      <c r="J23" s="55"/>
      <c r="K23" s="106"/>
    </row>
    <row r="24" spans="1:11">
      <c r="A24" s="105"/>
      <c r="B24" s="11" t="s">
        <v>73</v>
      </c>
      <c r="C24" s="17">
        <v>268.99999999999994</v>
      </c>
      <c r="D24" s="18">
        <v>8.3092033208878171E-14</v>
      </c>
      <c r="E24" s="17">
        <v>1.0000000000000158</v>
      </c>
      <c r="F24" s="17">
        <v>48.999999999999986</v>
      </c>
      <c r="G24" s="17">
        <v>64.999999999999972</v>
      </c>
      <c r="H24" s="17">
        <v>14.999999999999945</v>
      </c>
      <c r="I24" s="8"/>
      <c r="J24" s="55"/>
      <c r="K24" s="106"/>
    </row>
    <row r="25" spans="1:11">
      <c r="A25" s="105"/>
      <c r="B25" s="10" t="s">
        <v>16</v>
      </c>
      <c r="C25" s="12">
        <f t="shared" ref="C25:H25" si="1">C7*1.02</f>
        <v>306</v>
      </c>
      <c r="D25" s="12">
        <f t="shared" si="1"/>
        <v>326.39999999999998</v>
      </c>
      <c r="E25" s="12">
        <f t="shared" si="1"/>
        <v>346.8</v>
      </c>
      <c r="F25" s="12">
        <f t="shared" si="1"/>
        <v>367.2</v>
      </c>
      <c r="G25" s="12">
        <f t="shared" si="1"/>
        <v>387.6</v>
      </c>
      <c r="H25" s="12">
        <f t="shared" si="1"/>
        <v>408</v>
      </c>
      <c r="I25" s="20">
        <f>C25*C24+D25*D24+E25*E24+F25*F24+G25*G24+H25*H24</f>
        <v>131967.59999999998</v>
      </c>
      <c r="J25" s="55"/>
      <c r="K25" s="106"/>
    </row>
    <row r="26" spans="1:11">
      <c r="A26" s="105"/>
      <c r="B26" s="55"/>
      <c r="C26" s="55"/>
      <c r="D26" s="55"/>
      <c r="E26" s="55"/>
      <c r="F26" s="55"/>
      <c r="G26" s="55"/>
      <c r="H26" s="55"/>
      <c r="I26" s="55"/>
      <c r="J26" s="55"/>
      <c r="K26" s="106"/>
    </row>
    <row r="27" spans="1:11">
      <c r="A27" s="105"/>
      <c r="B27" s="126" t="s">
        <v>8</v>
      </c>
      <c r="C27" s="122" t="s">
        <v>74</v>
      </c>
      <c r="D27" s="122"/>
      <c r="E27" s="122"/>
      <c r="F27" s="122"/>
      <c r="G27" s="122"/>
      <c r="H27" s="123"/>
      <c r="I27" s="15" t="s">
        <v>17</v>
      </c>
      <c r="J27" s="6" t="s">
        <v>18</v>
      </c>
      <c r="K27" s="106"/>
    </row>
    <row r="28" spans="1:11">
      <c r="A28" s="105"/>
      <c r="B28" s="127"/>
      <c r="C28" s="124"/>
      <c r="D28" s="124"/>
      <c r="E28" s="124"/>
      <c r="F28" s="124"/>
      <c r="G28" s="124"/>
      <c r="H28" s="125"/>
      <c r="I28" s="10" t="s">
        <v>68</v>
      </c>
      <c r="J28" s="14" t="s">
        <v>69</v>
      </c>
      <c r="K28" s="106"/>
    </row>
    <row r="29" spans="1:11">
      <c r="A29" s="105"/>
      <c r="B29" s="11" t="s">
        <v>9</v>
      </c>
      <c r="C29" s="27">
        <v>1</v>
      </c>
      <c r="D29" s="27">
        <v>6</v>
      </c>
      <c r="E29" s="27">
        <v>8</v>
      </c>
      <c r="F29" s="27">
        <v>10</v>
      </c>
      <c r="G29" s="28">
        <v>12</v>
      </c>
      <c r="H29" s="28">
        <v>2</v>
      </c>
      <c r="I29" s="29">
        <f>C29*$C$24+D29*$D$24+E29*$E$24+F29*$F$24+G29*$G$24+H29*$H$24</f>
        <v>1577</v>
      </c>
      <c r="J29" s="30">
        <v>1577</v>
      </c>
      <c r="K29" s="106"/>
    </row>
    <row r="30" spans="1:11">
      <c r="A30" s="105"/>
      <c r="B30" s="11" t="s">
        <v>10</v>
      </c>
      <c r="C30" s="27">
        <v>6</v>
      </c>
      <c r="D30" s="27">
        <v>1</v>
      </c>
      <c r="E30" s="27">
        <v>5</v>
      </c>
      <c r="F30" s="27">
        <v>4</v>
      </c>
      <c r="G30" s="28">
        <v>2</v>
      </c>
      <c r="H30" s="28">
        <v>3</v>
      </c>
      <c r="I30" s="29">
        <f t="shared" ref="I30:I36" si="2">C30*$C$24+D30*$D$24+E30*$E$24+F30*$F$24+G30*$G$24+H30*$H$24</f>
        <v>1989.9999999999993</v>
      </c>
      <c r="J30" s="30">
        <v>1990</v>
      </c>
      <c r="K30" s="106"/>
    </row>
    <row r="31" spans="1:11">
      <c r="A31" s="105"/>
      <c r="B31" s="11" t="s">
        <v>11</v>
      </c>
      <c r="C31" s="27">
        <v>3</v>
      </c>
      <c r="D31" s="27">
        <v>4</v>
      </c>
      <c r="E31" s="27">
        <v>1</v>
      </c>
      <c r="F31" s="27">
        <v>2</v>
      </c>
      <c r="G31" s="28">
        <v>5</v>
      </c>
      <c r="H31" s="28">
        <v>6</v>
      </c>
      <c r="I31" s="29">
        <f>C31*$C$24+D31*$D$24+E31*$E$24+F31*$F$24+G31*$G$24+H31*$H$24</f>
        <v>1320.9999999999998</v>
      </c>
      <c r="J31" s="30">
        <v>1321</v>
      </c>
      <c r="K31" s="106"/>
    </row>
    <row r="32" spans="1:11">
      <c r="A32" s="105"/>
      <c r="B32" s="15" t="s">
        <v>13</v>
      </c>
      <c r="C32" s="23">
        <v>6</v>
      </c>
      <c r="D32" s="23">
        <v>5</v>
      </c>
      <c r="E32" s="23">
        <v>2</v>
      </c>
      <c r="F32" s="23">
        <v>1</v>
      </c>
      <c r="G32" s="26">
        <v>3</v>
      </c>
      <c r="H32" s="26">
        <v>4</v>
      </c>
      <c r="I32" s="29">
        <f t="shared" si="2"/>
        <v>1919.9999999999998</v>
      </c>
      <c r="J32" s="13">
        <v>1920</v>
      </c>
      <c r="K32" s="106"/>
    </row>
    <row r="33" spans="1:11">
      <c r="A33" s="105"/>
      <c r="B33" s="11" t="s">
        <v>12</v>
      </c>
      <c r="C33" s="27">
        <v>3</v>
      </c>
      <c r="D33" s="27">
        <v>2</v>
      </c>
      <c r="E33" s="27">
        <v>6</v>
      </c>
      <c r="F33" s="27">
        <v>4</v>
      </c>
      <c r="G33" s="28">
        <v>1</v>
      </c>
      <c r="H33" s="28">
        <v>5</v>
      </c>
      <c r="I33" s="29">
        <f t="shared" si="2"/>
        <v>1148.9999999999998</v>
      </c>
      <c r="J33" s="30">
        <v>1149</v>
      </c>
      <c r="K33" s="106"/>
    </row>
    <row r="34" spans="1:11">
      <c r="A34" s="105"/>
      <c r="B34" s="11" t="s">
        <v>14</v>
      </c>
      <c r="C34" s="27">
        <v>2</v>
      </c>
      <c r="D34" s="27">
        <v>5</v>
      </c>
      <c r="E34" s="27">
        <v>6</v>
      </c>
      <c r="F34" s="27">
        <v>3</v>
      </c>
      <c r="G34" s="28">
        <v>4</v>
      </c>
      <c r="H34" s="28">
        <v>1</v>
      </c>
      <c r="I34" s="29">
        <f>C34*$C$24+D34*$D$24+E34*$E$24+F34*$F$24+G34*$G$24+H34*$H$24</f>
        <v>966.00000000000034</v>
      </c>
      <c r="J34" s="30">
        <v>1000</v>
      </c>
      <c r="K34" s="106"/>
    </row>
    <row r="35" spans="1:11">
      <c r="A35" s="105"/>
      <c r="B35" s="10" t="s">
        <v>15</v>
      </c>
      <c r="C35" s="24">
        <v>3</v>
      </c>
      <c r="D35" s="24">
        <v>2</v>
      </c>
      <c r="E35" s="24">
        <v>5</v>
      </c>
      <c r="F35" s="24">
        <v>6</v>
      </c>
      <c r="G35" s="24">
        <v>1</v>
      </c>
      <c r="H35" s="25">
        <v>4</v>
      </c>
      <c r="I35" s="29">
        <f t="shared" si="2"/>
        <v>1230.9999999999998</v>
      </c>
      <c r="J35" s="7">
        <v>1231</v>
      </c>
      <c r="K35" s="106"/>
    </row>
    <row r="36" spans="1:11">
      <c r="A36" s="105"/>
      <c r="B36" s="10" t="s">
        <v>19</v>
      </c>
      <c r="C36" s="24">
        <v>5</v>
      </c>
      <c r="D36" s="24">
        <v>6</v>
      </c>
      <c r="E36" s="24">
        <v>2</v>
      </c>
      <c r="F36" s="24">
        <v>1</v>
      </c>
      <c r="G36" s="25">
        <v>3</v>
      </c>
      <c r="H36" s="25">
        <v>4</v>
      </c>
      <c r="I36" s="29">
        <f t="shared" si="2"/>
        <v>1651</v>
      </c>
      <c r="J36" s="7">
        <v>2000</v>
      </c>
      <c r="K36" s="106"/>
    </row>
    <row r="37" spans="1:11">
      <c r="A37" s="105"/>
      <c r="B37" s="55"/>
      <c r="C37" s="55"/>
      <c r="D37" s="55"/>
      <c r="E37" s="55"/>
      <c r="F37" s="55"/>
      <c r="G37" s="55"/>
      <c r="H37" s="55"/>
      <c r="I37" s="55"/>
      <c r="J37" s="55"/>
      <c r="K37" s="106"/>
    </row>
    <row r="38" spans="1:11" ht="17" thickBot="1">
      <c r="A38" s="107"/>
      <c r="B38" s="108"/>
      <c r="C38" s="108"/>
      <c r="D38" s="108"/>
      <c r="E38" s="108"/>
      <c r="F38" s="108"/>
      <c r="G38" s="108"/>
      <c r="H38" s="108"/>
      <c r="I38" s="108"/>
      <c r="J38" s="108"/>
      <c r="K38" s="109"/>
    </row>
    <row r="39" spans="1:11" ht="17" thickTop="1"/>
  </sheetData>
  <mergeCells count="6">
    <mergeCell ref="B3:D3"/>
    <mergeCell ref="B9:B10"/>
    <mergeCell ref="C9:H10"/>
    <mergeCell ref="B27:B28"/>
    <mergeCell ref="C27:H28"/>
    <mergeCell ref="B21:G2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E59A2-FAAF-5D49-BD23-E6932F9DFCD9}">
  <dimension ref="A3:K47"/>
  <sheetViews>
    <sheetView topLeftCell="A14" workbookViewId="0">
      <selection activeCell="J36" sqref="J36"/>
    </sheetView>
  </sheetViews>
  <sheetFormatPr baseColWidth="10" defaultColWidth="11" defaultRowHeight="16"/>
  <cols>
    <col min="2" max="2" width="24" bestFit="1" customWidth="1"/>
    <col min="4" max="4" width="11.1640625" bestFit="1" customWidth="1"/>
    <col min="9" max="9" width="14.6640625" customWidth="1"/>
    <col min="10" max="10" width="17.6640625" bestFit="1" customWidth="1"/>
  </cols>
  <sheetData>
    <row r="3" spans="2:10" ht="24">
      <c r="B3" s="128" t="s">
        <v>192</v>
      </c>
      <c r="C3" s="129"/>
      <c r="D3" s="130"/>
    </row>
    <row r="4" spans="2:10">
      <c r="B4" s="43"/>
    </row>
    <row r="5" spans="2:10">
      <c r="B5" s="9"/>
      <c r="C5" s="11" t="s">
        <v>1</v>
      </c>
      <c r="D5" s="11" t="s">
        <v>2</v>
      </c>
      <c r="E5" s="11" t="s">
        <v>3</v>
      </c>
      <c r="F5" s="11" t="s">
        <v>4</v>
      </c>
      <c r="G5" s="11" t="s">
        <v>5</v>
      </c>
      <c r="H5" s="11" t="s">
        <v>6</v>
      </c>
      <c r="I5" s="8" t="s">
        <v>7</v>
      </c>
    </row>
    <row r="6" spans="2:10">
      <c r="B6" s="11" t="s">
        <v>73</v>
      </c>
      <c r="C6" s="70">
        <v>268.99999999999994</v>
      </c>
      <c r="D6" s="87">
        <v>8.3092033208878171E-14</v>
      </c>
      <c r="E6" s="70">
        <v>1.0000000000000158</v>
      </c>
      <c r="F6" s="70">
        <v>48.999999999999986</v>
      </c>
      <c r="G6" s="70">
        <v>64.999999999999972</v>
      </c>
      <c r="H6" s="70">
        <v>14.999999999999945</v>
      </c>
      <c r="I6" s="88"/>
      <c r="J6" s="62"/>
    </row>
    <row r="7" spans="2:10">
      <c r="B7" s="10" t="s">
        <v>16</v>
      </c>
      <c r="C7" s="89">
        <v>300</v>
      </c>
      <c r="D7" s="89">
        <v>320</v>
      </c>
      <c r="E7" s="89">
        <v>340</v>
      </c>
      <c r="F7" s="89">
        <v>360</v>
      </c>
      <c r="G7" s="89">
        <v>380</v>
      </c>
      <c r="H7" s="89">
        <v>400</v>
      </c>
      <c r="I7" s="90">
        <f>C7*C6+D7*D6+E7*E6+F7*F6+G7*G6+H7*H6</f>
        <v>129379.99999999997</v>
      </c>
      <c r="J7" s="62"/>
    </row>
    <row r="8" spans="2:10">
      <c r="C8" s="62"/>
      <c r="D8" s="62"/>
      <c r="E8" s="62"/>
      <c r="F8" s="62"/>
      <c r="G8" s="62"/>
      <c r="H8" s="62"/>
      <c r="I8" s="62"/>
      <c r="J8" s="62"/>
    </row>
    <row r="9" spans="2:10">
      <c r="B9" s="126" t="s">
        <v>8</v>
      </c>
      <c r="C9" s="131" t="s">
        <v>74</v>
      </c>
      <c r="D9" s="131"/>
      <c r="E9" s="131"/>
      <c r="F9" s="131"/>
      <c r="G9" s="131"/>
      <c r="H9" s="132"/>
      <c r="I9" s="91" t="s">
        <v>17</v>
      </c>
      <c r="J9" s="92" t="s">
        <v>18</v>
      </c>
    </row>
    <row r="10" spans="2:10">
      <c r="B10" s="127"/>
      <c r="C10" s="133"/>
      <c r="D10" s="133"/>
      <c r="E10" s="133"/>
      <c r="F10" s="133"/>
      <c r="G10" s="133"/>
      <c r="H10" s="134"/>
      <c r="I10" s="93" t="s">
        <v>68</v>
      </c>
      <c r="J10" s="94" t="s">
        <v>69</v>
      </c>
    </row>
    <row r="11" spans="2:10">
      <c r="B11" s="11" t="s">
        <v>9</v>
      </c>
      <c r="C11" s="70">
        <v>1</v>
      </c>
      <c r="D11" s="70">
        <v>6</v>
      </c>
      <c r="E11" s="70">
        <v>8</v>
      </c>
      <c r="F11" s="70">
        <v>10</v>
      </c>
      <c r="G11" s="95">
        <v>12</v>
      </c>
      <c r="H11" s="95">
        <v>2</v>
      </c>
      <c r="I11" s="70">
        <f>C11*$C$6+D11*$D$6+E11*$E$6+F11*$F$6+G11*$G$6+H11*$H$6</f>
        <v>1577</v>
      </c>
      <c r="J11" s="95">
        <v>1577</v>
      </c>
    </row>
    <row r="12" spans="2:10">
      <c r="B12" s="11" t="s">
        <v>10</v>
      </c>
      <c r="C12" s="70">
        <v>6</v>
      </c>
      <c r="D12" s="70">
        <v>1</v>
      </c>
      <c r="E12" s="70">
        <v>5</v>
      </c>
      <c r="F12" s="70">
        <v>4</v>
      </c>
      <c r="G12" s="95">
        <v>2</v>
      </c>
      <c r="H12" s="95">
        <v>3</v>
      </c>
      <c r="I12" s="70">
        <f>C12*$C$6+D12*$D$6+E12*$E$6+F12*$F$6+G12*$G$6+H12*$H$6</f>
        <v>1989.9999999999993</v>
      </c>
      <c r="J12" s="95">
        <v>1990</v>
      </c>
    </row>
    <row r="13" spans="2:10">
      <c r="B13" s="11" t="s">
        <v>11</v>
      </c>
      <c r="C13" s="70">
        <v>3</v>
      </c>
      <c r="D13" s="70">
        <v>4</v>
      </c>
      <c r="E13" s="70">
        <v>1</v>
      </c>
      <c r="F13" s="70">
        <v>2</v>
      </c>
      <c r="G13" s="95">
        <v>5</v>
      </c>
      <c r="H13" s="95">
        <v>6</v>
      </c>
      <c r="I13" s="70">
        <f t="shared" ref="I13:I18" si="0">C13*$C$6+D13*$D$6+E13*$E$6+F13*$F$6+G13*$G$6+H13*$H$6</f>
        <v>1320.9999999999998</v>
      </c>
      <c r="J13" s="95">
        <v>1321</v>
      </c>
    </row>
    <row r="14" spans="2:10">
      <c r="B14" s="15" t="s">
        <v>13</v>
      </c>
      <c r="C14" s="96">
        <v>6</v>
      </c>
      <c r="D14" s="96">
        <v>5</v>
      </c>
      <c r="E14" s="96">
        <v>2</v>
      </c>
      <c r="F14" s="96">
        <v>1</v>
      </c>
      <c r="G14" s="97">
        <v>3</v>
      </c>
      <c r="H14" s="97">
        <v>4</v>
      </c>
      <c r="I14" s="96">
        <f t="shared" si="0"/>
        <v>1919.9999999999998</v>
      </c>
      <c r="J14" s="98">
        <v>1920</v>
      </c>
    </row>
    <row r="15" spans="2:10">
      <c r="B15" s="11" t="s">
        <v>12</v>
      </c>
      <c r="C15" s="70">
        <v>3</v>
      </c>
      <c r="D15" s="70">
        <v>2</v>
      </c>
      <c r="E15" s="70">
        <v>6</v>
      </c>
      <c r="F15" s="70">
        <v>4</v>
      </c>
      <c r="G15" s="95">
        <v>1</v>
      </c>
      <c r="H15" s="95">
        <v>5</v>
      </c>
      <c r="I15" s="70">
        <f t="shared" si="0"/>
        <v>1148.9999999999998</v>
      </c>
      <c r="J15" s="95">
        <v>1149</v>
      </c>
    </row>
    <row r="16" spans="2:10">
      <c r="B16" s="11" t="s">
        <v>14</v>
      </c>
      <c r="C16" s="70">
        <v>2</v>
      </c>
      <c r="D16" s="70">
        <v>5</v>
      </c>
      <c r="E16" s="70">
        <v>6</v>
      </c>
      <c r="F16" s="70">
        <v>3</v>
      </c>
      <c r="G16" s="95">
        <v>4</v>
      </c>
      <c r="H16" s="95">
        <v>1</v>
      </c>
      <c r="I16" s="70">
        <f t="shared" si="0"/>
        <v>966.00000000000034</v>
      </c>
      <c r="J16" s="95">
        <v>1000</v>
      </c>
    </row>
    <row r="17" spans="1:11">
      <c r="B17" s="10" t="s">
        <v>15</v>
      </c>
      <c r="C17" s="89">
        <v>3</v>
      </c>
      <c r="D17" s="89">
        <v>2</v>
      </c>
      <c r="E17" s="89">
        <v>5</v>
      </c>
      <c r="F17" s="89">
        <v>6</v>
      </c>
      <c r="G17" s="89">
        <v>1</v>
      </c>
      <c r="H17" s="90">
        <v>4</v>
      </c>
      <c r="I17" s="89">
        <f t="shared" si="0"/>
        <v>1230.9999999999998</v>
      </c>
      <c r="J17" s="90">
        <v>1231</v>
      </c>
    </row>
    <row r="18" spans="1:11">
      <c r="B18" s="10" t="s">
        <v>19</v>
      </c>
      <c r="C18" s="89">
        <v>5</v>
      </c>
      <c r="D18" s="89">
        <v>6</v>
      </c>
      <c r="E18" s="89">
        <v>2</v>
      </c>
      <c r="F18" s="89">
        <v>1</v>
      </c>
      <c r="G18" s="90">
        <v>3</v>
      </c>
      <c r="H18" s="90">
        <v>4</v>
      </c>
      <c r="I18" s="89">
        <f t="shared" si="0"/>
        <v>1651</v>
      </c>
      <c r="J18" s="90">
        <v>2000</v>
      </c>
    </row>
    <row r="19" spans="1:11" ht="17" thickBot="1">
      <c r="C19" s="115"/>
    </row>
    <row r="20" spans="1:11" ht="27" thickTop="1">
      <c r="A20" s="112"/>
      <c r="B20" s="139" t="s">
        <v>232</v>
      </c>
      <c r="C20" s="140"/>
      <c r="D20" s="140"/>
      <c r="E20" s="140"/>
      <c r="F20" s="140"/>
      <c r="G20" s="140"/>
      <c r="H20" s="116"/>
      <c r="I20" s="113"/>
      <c r="J20" s="113"/>
      <c r="K20" s="114"/>
    </row>
    <row r="21" spans="1:11" s="62" customFormat="1" ht="24">
      <c r="A21" s="117"/>
      <c r="B21" s="66"/>
      <c r="C21" s="66"/>
      <c r="D21" s="66"/>
      <c r="E21" s="63"/>
      <c r="F21" s="63"/>
      <c r="G21" s="118"/>
      <c r="H21" s="118"/>
      <c r="I21" s="118"/>
      <c r="J21" s="118"/>
      <c r="K21" s="119"/>
    </row>
    <row r="22" spans="1:11">
      <c r="A22" s="105"/>
      <c r="B22" s="9"/>
      <c r="C22" s="11" t="s">
        <v>1</v>
      </c>
      <c r="D22" s="11" t="s">
        <v>2</v>
      </c>
      <c r="E22" s="11" t="s">
        <v>3</v>
      </c>
      <c r="F22" s="11" t="s">
        <v>4</v>
      </c>
      <c r="G22" s="11" t="s">
        <v>5</v>
      </c>
      <c r="H22" s="11" t="s">
        <v>6</v>
      </c>
      <c r="I22" s="8" t="s">
        <v>7</v>
      </c>
      <c r="J22" s="55"/>
      <c r="K22" s="106"/>
    </row>
    <row r="23" spans="1:11">
      <c r="A23" s="105"/>
      <c r="B23" s="11" t="s">
        <v>73</v>
      </c>
      <c r="C23" s="18">
        <v>209.30065359477123</v>
      </c>
      <c r="D23" s="18">
        <v>90.562091503267965</v>
      </c>
      <c r="E23" s="18">
        <v>0</v>
      </c>
      <c r="F23" s="18">
        <v>27.542483660130735</v>
      </c>
      <c r="G23" s="18">
        <v>0</v>
      </c>
      <c r="H23" s="18">
        <v>45.960784313725455</v>
      </c>
      <c r="I23" s="8"/>
      <c r="J23" s="55"/>
      <c r="K23" s="106"/>
    </row>
    <row r="24" spans="1:11">
      <c r="A24" s="105"/>
      <c r="B24" s="10" t="s">
        <v>16</v>
      </c>
      <c r="C24" s="12">
        <v>300</v>
      </c>
      <c r="D24" s="12">
        <v>320</v>
      </c>
      <c r="E24" s="12">
        <v>340</v>
      </c>
      <c r="F24" s="12">
        <v>360</v>
      </c>
      <c r="G24" s="12">
        <v>380</v>
      </c>
      <c r="H24" s="12">
        <v>400</v>
      </c>
      <c r="I24" s="33">
        <f>C24*C23+D24*D23+E24*E23+F24*F23+G24*G23+H24*H23</f>
        <v>120069.67320261437</v>
      </c>
      <c r="J24" s="55"/>
      <c r="K24" s="106"/>
    </row>
    <row r="25" spans="1:11">
      <c r="A25" s="105"/>
      <c r="B25" s="55"/>
      <c r="C25" s="55"/>
      <c r="D25" s="55"/>
      <c r="E25" s="55"/>
      <c r="F25" s="55"/>
      <c r="G25" s="55"/>
      <c r="H25" s="55"/>
      <c r="I25" s="55"/>
      <c r="J25" s="55"/>
      <c r="K25" s="106"/>
    </row>
    <row r="26" spans="1:11">
      <c r="A26" s="105"/>
      <c r="B26" s="126" t="s">
        <v>8</v>
      </c>
      <c r="C26" s="122" t="s">
        <v>74</v>
      </c>
      <c r="D26" s="122"/>
      <c r="E26" s="122"/>
      <c r="F26" s="122"/>
      <c r="G26" s="122"/>
      <c r="H26" s="123"/>
      <c r="I26" s="15" t="s">
        <v>17</v>
      </c>
      <c r="J26" s="6" t="s">
        <v>18</v>
      </c>
      <c r="K26" s="106"/>
    </row>
    <row r="27" spans="1:11">
      <c r="A27" s="105"/>
      <c r="B27" s="127"/>
      <c r="C27" s="124"/>
      <c r="D27" s="124"/>
      <c r="E27" s="124"/>
      <c r="F27" s="124"/>
      <c r="G27" s="124"/>
      <c r="H27" s="125"/>
      <c r="I27" s="10" t="s">
        <v>68</v>
      </c>
      <c r="J27" s="14" t="s">
        <v>69</v>
      </c>
      <c r="K27" s="106"/>
    </row>
    <row r="28" spans="1:11">
      <c r="A28" s="105"/>
      <c r="B28" s="11" t="s">
        <v>9</v>
      </c>
      <c r="C28" s="27">
        <v>1</v>
      </c>
      <c r="D28" s="27">
        <v>6</v>
      </c>
      <c r="E28" s="27">
        <v>8</v>
      </c>
      <c r="F28" s="27">
        <v>10</v>
      </c>
      <c r="G28" s="28">
        <v>12</v>
      </c>
      <c r="H28" s="28">
        <v>2</v>
      </c>
      <c r="I28" s="34">
        <f>C28*$C$23+D28*$D$23+E28*$E$23+F28*$F$23+G28*$G$23+H28*$H$23</f>
        <v>1120.019607843137</v>
      </c>
      <c r="J28" s="30">
        <v>1577</v>
      </c>
      <c r="K28" s="106"/>
    </row>
    <row r="29" spans="1:11">
      <c r="A29" s="105"/>
      <c r="B29" s="11" t="s">
        <v>10</v>
      </c>
      <c r="C29" s="27">
        <v>6</v>
      </c>
      <c r="D29" s="27">
        <v>1</v>
      </c>
      <c r="E29" s="27">
        <v>5</v>
      </c>
      <c r="F29" s="27">
        <v>4</v>
      </c>
      <c r="G29" s="28">
        <v>2</v>
      </c>
      <c r="H29" s="28">
        <v>3</v>
      </c>
      <c r="I29" s="34">
        <f>C29*$C$23+D29*$D$23+E29*$E$23+F29*$F$23+G29*$G$23+H29*$H$23</f>
        <v>1594.4183006535948</v>
      </c>
      <c r="J29" s="30">
        <v>1990</v>
      </c>
      <c r="K29" s="106"/>
    </row>
    <row r="30" spans="1:11">
      <c r="A30" s="105"/>
      <c r="B30" s="11" t="s">
        <v>11</v>
      </c>
      <c r="C30" s="27">
        <v>3</v>
      </c>
      <c r="D30" s="27">
        <v>4</v>
      </c>
      <c r="E30" s="27">
        <v>1</v>
      </c>
      <c r="F30" s="27">
        <v>2</v>
      </c>
      <c r="G30" s="28">
        <v>5</v>
      </c>
      <c r="H30" s="28">
        <v>6</v>
      </c>
      <c r="I30" s="34">
        <f t="shared" ref="I30:I35" si="1">C30*$C$23+D30*$D$23+E30*$E$23+F30*$F$23+G30*$G$23+H30*$H$23</f>
        <v>1320.9999999999998</v>
      </c>
      <c r="J30" s="30">
        <v>1321</v>
      </c>
      <c r="K30" s="106"/>
    </row>
    <row r="31" spans="1:11">
      <c r="A31" s="105"/>
      <c r="B31" s="15" t="s">
        <v>13</v>
      </c>
      <c r="C31" s="23">
        <v>6</v>
      </c>
      <c r="D31" s="23">
        <v>5</v>
      </c>
      <c r="E31" s="23">
        <v>2</v>
      </c>
      <c r="F31" s="23">
        <v>1</v>
      </c>
      <c r="G31" s="26">
        <v>3</v>
      </c>
      <c r="H31" s="26">
        <v>4</v>
      </c>
      <c r="I31" s="64">
        <f t="shared" si="1"/>
        <v>1920</v>
      </c>
      <c r="J31" s="13">
        <v>1920</v>
      </c>
      <c r="K31" s="106"/>
    </row>
    <row r="32" spans="1:11">
      <c r="A32" s="105"/>
      <c r="B32" s="11" t="s">
        <v>12</v>
      </c>
      <c r="C32" s="27">
        <v>3</v>
      </c>
      <c r="D32" s="27">
        <v>2</v>
      </c>
      <c r="E32" s="27">
        <v>6</v>
      </c>
      <c r="F32" s="27">
        <v>4</v>
      </c>
      <c r="G32" s="28">
        <v>1</v>
      </c>
      <c r="H32" s="28">
        <v>5</v>
      </c>
      <c r="I32" s="34">
        <f t="shared" si="1"/>
        <v>1148.9999999999998</v>
      </c>
      <c r="J32" s="30">
        <v>1149</v>
      </c>
      <c r="K32" s="106"/>
    </row>
    <row r="33" spans="1:11">
      <c r="A33" s="105"/>
      <c r="B33" s="11" t="s">
        <v>14</v>
      </c>
      <c r="C33" s="27">
        <v>2</v>
      </c>
      <c r="D33" s="27">
        <v>5</v>
      </c>
      <c r="E33" s="27">
        <v>6</v>
      </c>
      <c r="F33" s="27">
        <v>3</v>
      </c>
      <c r="G33" s="28">
        <v>4</v>
      </c>
      <c r="H33" s="28">
        <v>1</v>
      </c>
      <c r="I33" s="34">
        <f t="shared" si="1"/>
        <v>999.99999999999989</v>
      </c>
      <c r="J33" s="30">
        <v>1000</v>
      </c>
      <c r="K33" s="106"/>
    </row>
    <row r="34" spans="1:11">
      <c r="A34" s="105"/>
      <c r="B34" s="10" t="s">
        <v>15</v>
      </c>
      <c r="C34" s="24">
        <v>3</v>
      </c>
      <c r="D34" s="24">
        <v>2</v>
      </c>
      <c r="E34" s="24">
        <v>5</v>
      </c>
      <c r="F34" s="24">
        <v>6</v>
      </c>
      <c r="G34" s="24">
        <v>1</v>
      </c>
      <c r="H34" s="25">
        <v>4</v>
      </c>
      <c r="I34" s="65">
        <f t="shared" si="1"/>
        <v>1158.1241830065358</v>
      </c>
      <c r="J34" s="7">
        <v>1231</v>
      </c>
      <c r="K34" s="106"/>
    </row>
    <row r="35" spans="1:11">
      <c r="A35" s="105"/>
      <c r="B35" s="10" t="s">
        <v>19</v>
      </c>
      <c r="C35" s="24">
        <v>5</v>
      </c>
      <c r="D35" s="24">
        <v>6</v>
      </c>
      <c r="E35" s="24">
        <v>2</v>
      </c>
      <c r="F35" s="24">
        <v>1</v>
      </c>
      <c r="G35" s="25">
        <v>3</v>
      </c>
      <c r="H35" s="25">
        <v>4</v>
      </c>
      <c r="I35" s="65">
        <f t="shared" si="1"/>
        <v>1801.2614379084964</v>
      </c>
      <c r="J35" s="7">
        <v>2000</v>
      </c>
      <c r="K35" s="106"/>
    </row>
    <row r="36" spans="1:11">
      <c r="A36" s="105"/>
      <c r="B36" s="55"/>
      <c r="C36" s="55"/>
      <c r="D36" s="55"/>
      <c r="E36" s="55"/>
      <c r="F36" s="55"/>
      <c r="G36" s="55"/>
      <c r="H36" s="55"/>
      <c r="I36" s="55"/>
      <c r="J36" s="55"/>
      <c r="K36" s="106"/>
    </row>
    <row r="37" spans="1:11">
      <c r="A37" s="105"/>
      <c r="B37" s="55"/>
      <c r="C37" s="55"/>
      <c r="D37" s="55"/>
      <c r="E37" s="55"/>
      <c r="F37" s="55"/>
      <c r="G37" s="55"/>
      <c r="H37" s="55"/>
      <c r="I37" s="55"/>
      <c r="J37" s="55"/>
      <c r="K37" s="106"/>
    </row>
    <row r="38" spans="1:11">
      <c r="A38" s="105"/>
      <c r="B38" s="57" t="s">
        <v>209</v>
      </c>
      <c r="C38" s="59">
        <v>1</v>
      </c>
      <c r="D38" s="9">
        <v>1</v>
      </c>
      <c r="E38" s="9">
        <v>0</v>
      </c>
      <c r="F38" s="9">
        <v>1</v>
      </c>
      <c r="G38" s="58">
        <v>0</v>
      </c>
      <c r="H38" s="9">
        <v>1</v>
      </c>
      <c r="I38" s="55"/>
      <c r="J38" s="55"/>
      <c r="K38" s="106"/>
    </row>
    <row r="39" spans="1:11">
      <c r="A39" s="105"/>
      <c r="B39" s="56" t="s">
        <v>210</v>
      </c>
      <c r="C39" s="67">
        <f>C23-MIN($J$28/C28,$J$29/C29,$J$30/C30,$J$31/C31,$J$32/C32,$J$33/C33,$J$34/C34,$J$35/C35)*C38</f>
        <v>-110.69934640522877</v>
      </c>
      <c r="D39" s="67">
        <f>D23-MIN($J$28/D28,$J$29/D29,$J$30/D30,$J$31/D31,$J$32/D32,$J$33/D33,$J$34/D34,$J$35/D35)*D38</f>
        <v>-109.43790849673204</v>
      </c>
      <c r="E39" s="67">
        <f t="shared" ref="E39:H39" si="2">E23-MIN($J$28/E28,$J$29/E29,$J$30/E30,$J$31/E31,$J$32/E32,$J$33/E33,$J$34/E34,$J$35/E35)*E38</f>
        <v>0</v>
      </c>
      <c r="F39" s="67">
        <f t="shared" si="2"/>
        <v>-130.15751633986926</v>
      </c>
      <c r="G39" s="68">
        <f t="shared" si="2"/>
        <v>0</v>
      </c>
      <c r="H39" s="69">
        <f t="shared" si="2"/>
        <v>-174.20588235294122</v>
      </c>
      <c r="I39" s="55"/>
      <c r="J39" s="55"/>
      <c r="K39" s="106"/>
    </row>
    <row r="40" spans="1:11">
      <c r="A40" s="105"/>
      <c r="B40" s="56" t="s">
        <v>211</v>
      </c>
      <c r="C40" s="84">
        <f>C38+G38</f>
        <v>1</v>
      </c>
      <c r="D40" s="85"/>
      <c r="E40" s="85"/>
      <c r="F40" s="85"/>
      <c r="G40" s="85"/>
      <c r="H40" s="86"/>
      <c r="I40" s="55"/>
      <c r="J40" s="55"/>
      <c r="K40" s="106"/>
    </row>
    <row r="41" spans="1:11">
      <c r="A41" s="105"/>
      <c r="B41" s="55"/>
      <c r="C41" s="55"/>
      <c r="D41" s="55"/>
      <c r="E41" s="55"/>
      <c r="F41" s="55"/>
      <c r="G41" s="55"/>
      <c r="H41" s="55"/>
      <c r="I41" s="55"/>
      <c r="J41" s="55"/>
      <c r="K41" s="106"/>
    </row>
    <row r="42" spans="1:11">
      <c r="A42" s="105"/>
      <c r="B42" s="16" t="s">
        <v>70</v>
      </c>
      <c r="C42" s="55"/>
      <c r="D42" s="55"/>
      <c r="E42" s="55"/>
      <c r="F42" s="55"/>
      <c r="G42" s="55"/>
      <c r="H42" s="55"/>
      <c r="I42" s="55"/>
      <c r="J42" s="55"/>
      <c r="K42" s="106"/>
    </row>
    <row r="43" spans="1:11">
      <c r="A43" s="105"/>
      <c r="B43" s="19" t="s">
        <v>71</v>
      </c>
      <c r="C43" s="55"/>
      <c r="D43" s="55"/>
      <c r="E43" s="55"/>
      <c r="F43" s="55"/>
      <c r="G43" s="55"/>
      <c r="H43" s="55"/>
      <c r="I43" s="55"/>
      <c r="J43" s="55"/>
      <c r="K43" s="106"/>
    </row>
    <row r="44" spans="1:11">
      <c r="A44" s="105"/>
      <c r="B44" s="21" t="s">
        <v>72</v>
      </c>
      <c r="C44" s="55"/>
      <c r="D44" s="55"/>
      <c r="E44" s="55"/>
      <c r="F44" s="55"/>
      <c r="G44" s="55"/>
      <c r="H44" s="55"/>
      <c r="I44" s="55"/>
      <c r="J44" s="55"/>
      <c r="K44" s="106"/>
    </row>
    <row r="45" spans="1:11">
      <c r="A45" s="105"/>
      <c r="B45" s="103" t="s">
        <v>76</v>
      </c>
      <c r="C45" s="104"/>
      <c r="D45" s="55"/>
      <c r="E45" s="55"/>
      <c r="F45" s="55"/>
      <c r="G45" s="55"/>
      <c r="H45" s="55"/>
      <c r="I45" s="55"/>
      <c r="J45" s="55"/>
      <c r="K45" s="106"/>
    </row>
    <row r="46" spans="1:11" ht="17" thickBot="1">
      <c r="A46" s="107"/>
      <c r="B46" s="108"/>
      <c r="C46" s="108"/>
      <c r="D46" s="108"/>
      <c r="E46" s="108"/>
      <c r="F46" s="108"/>
      <c r="G46" s="108"/>
      <c r="H46" s="108"/>
      <c r="I46" s="108"/>
      <c r="J46" s="108"/>
      <c r="K46" s="109"/>
    </row>
    <row r="47" spans="1:11" ht="17" thickTop="1"/>
  </sheetData>
  <mergeCells count="6">
    <mergeCell ref="B26:B27"/>
    <mergeCell ref="C26:H27"/>
    <mergeCell ref="B3:D3"/>
    <mergeCell ref="B9:B10"/>
    <mergeCell ref="C9:H10"/>
    <mergeCell ref="B20:G20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Q1) Looms</vt:lpstr>
      <vt:lpstr>Q1) Looms Sensitivity Report</vt:lpstr>
      <vt:lpstr>Q1e)</vt:lpstr>
      <vt:lpstr>Q1f)</vt:lpstr>
      <vt:lpstr>Q1g)</vt:lpstr>
      <vt:lpstr>Q1h)</vt:lpstr>
      <vt:lpstr>Q1j)</vt:lpstr>
      <vt:lpstr>Q1l)</vt:lpstr>
      <vt:lpstr>Qlo)</vt:lpstr>
      <vt:lpstr>Qlp)</vt:lpstr>
      <vt:lpstr>Q1q)</vt:lpstr>
      <vt:lpstr>Q1r)</vt:lpstr>
      <vt:lpstr>Qls)</vt:lpstr>
      <vt:lpstr>Q2a)</vt:lpstr>
      <vt:lpstr>Q2b)</vt:lpstr>
      <vt:lpstr>Q2c)</vt:lpstr>
      <vt:lpstr>Q2di)</vt:lpstr>
      <vt:lpstr>Q2dii)</vt:lpstr>
      <vt:lpstr>Q2diii)</vt:lpstr>
      <vt:lpstr>Q2e)</vt:lpstr>
      <vt:lpstr>Q3 -EOQ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2019-09-22T05:05:54Z</dcterms:created>
  <dcterms:modified xsi:type="dcterms:W3CDTF">2020-07-31T01:29:39Z</dcterms:modified>
</cp:coreProperties>
</file>