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nguyenn26_wit_edu/Documents/"/>
    </mc:Choice>
  </mc:AlternateContent>
  <xr:revisionPtr revIDLastSave="3901" documentId="11_0B1D56BE9CDCCE836B02CE7A5FB0D4A9BBFD1C62" xr6:coauthVersionLast="47" xr6:coauthVersionMax="47" xr10:uidLastSave="{6B1B96A3-C684-4EDE-96B0-32DFE2AB0B2B}"/>
  <bookViews>
    <workbookView xWindow="-108" yWindow="-108" windowWidth="23256" windowHeight="12456" activeTab="1" xr2:uid="{00000000-000D-0000-FFFF-FFFF00000000}"/>
  </bookViews>
  <sheets>
    <sheet name="Sheet1" sheetId="13" r:id="rId1"/>
    <sheet name="RTX" sheetId="12" r:id="rId2"/>
    <sheet name="FDX" sheetId="8" r:id="rId3"/>
    <sheet name="LHX" sheetId="9" r:id="rId4"/>
    <sheet name="TTEK " sheetId="11" r:id="rId5"/>
    <sheet name="UHAL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0" l="1"/>
  <c r="AD31" i="10"/>
  <c r="V31" i="10"/>
  <c r="U31" i="10"/>
  <c r="T31" i="10"/>
  <c r="S31" i="10"/>
  <c r="R31" i="10"/>
  <c r="C31" i="10"/>
  <c r="AD31" i="11"/>
  <c r="AC31" i="11"/>
  <c r="AA31" i="11"/>
  <c r="V31" i="11"/>
  <c r="U31" i="11"/>
  <c r="T31" i="11"/>
  <c r="S31" i="11"/>
  <c r="R31" i="11"/>
  <c r="O31" i="11"/>
  <c r="C31" i="11"/>
  <c r="AD31" i="9"/>
  <c r="AC31" i="9"/>
  <c r="AA31" i="9"/>
  <c r="V31" i="9"/>
  <c r="U31" i="9"/>
  <c r="T31" i="9"/>
  <c r="S31" i="9"/>
  <c r="R31" i="9"/>
  <c r="O31" i="9"/>
  <c r="C31" i="9"/>
  <c r="AD31" i="8"/>
  <c r="AC31" i="8"/>
  <c r="AA31" i="8"/>
  <c r="V31" i="8"/>
  <c r="U31" i="8"/>
  <c r="T31" i="8"/>
  <c r="S31" i="8"/>
  <c r="R31" i="8"/>
  <c r="Q31" i="8"/>
  <c r="P31" i="8"/>
  <c r="O31" i="8"/>
  <c r="C31" i="8"/>
  <c r="R31" i="12"/>
  <c r="S31" i="12"/>
  <c r="T31" i="12"/>
  <c r="U31" i="12"/>
  <c r="V31" i="12"/>
  <c r="AA31" i="12"/>
  <c r="AC31" i="12"/>
  <c r="AD31" i="12"/>
  <c r="C31" i="12"/>
  <c r="AB2" i="11"/>
  <c r="AB31" i="11" s="1"/>
  <c r="AD29" i="10"/>
  <c r="AC29" i="10"/>
  <c r="AB29" i="10"/>
  <c r="AA29" i="10"/>
  <c r="Z29" i="10"/>
  <c r="AD28" i="10"/>
  <c r="AC28" i="10"/>
  <c r="AB28" i="10"/>
  <c r="AA28" i="10"/>
  <c r="Z28" i="10"/>
  <c r="AD27" i="10"/>
  <c r="AC27" i="10"/>
  <c r="AB27" i="10"/>
  <c r="AA27" i="10"/>
  <c r="Z27" i="10"/>
  <c r="AD26" i="10"/>
  <c r="AC26" i="10"/>
  <c r="AB26" i="10"/>
  <c r="AA26" i="10"/>
  <c r="Z26" i="10"/>
  <c r="AD25" i="10"/>
  <c r="AC25" i="10"/>
  <c r="AB25" i="10"/>
  <c r="AA25" i="10"/>
  <c r="Z25" i="10"/>
  <c r="AD24" i="10"/>
  <c r="AC24" i="10"/>
  <c r="AB24" i="10"/>
  <c r="AA24" i="10"/>
  <c r="AD23" i="10"/>
  <c r="AC23" i="10"/>
  <c r="AB23" i="10"/>
  <c r="AA23" i="10"/>
  <c r="Z23" i="10"/>
  <c r="AD22" i="10"/>
  <c r="AC22" i="10"/>
  <c r="AB22" i="10"/>
  <c r="AA22" i="10"/>
  <c r="Z22" i="10"/>
  <c r="AD21" i="10"/>
  <c r="AC21" i="10"/>
  <c r="AB21" i="10"/>
  <c r="AA21" i="10"/>
  <c r="Z21" i="10"/>
  <c r="AD20" i="10"/>
  <c r="AC20" i="10"/>
  <c r="AB20" i="10"/>
  <c r="AA20" i="10"/>
  <c r="Z20" i="10"/>
  <c r="AD19" i="10"/>
  <c r="AC19" i="10"/>
  <c r="AB19" i="10"/>
  <c r="AA19" i="10"/>
  <c r="Z19" i="10"/>
  <c r="AD18" i="10"/>
  <c r="AC18" i="10"/>
  <c r="AB18" i="10"/>
  <c r="AA18" i="10"/>
  <c r="Z18" i="10"/>
  <c r="AD17" i="10"/>
  <c r="AC17" i="10"/>
  <c r="AB17" i="10"/>
  <c r="AA17" i="10"/>
  <c r="Z17" i="10"/>
  <c r="AD16" i="10"/>
  <c r="AC16" i="10"/>
  <c r="AB16" i="10"/>
  <c r="AA16" i="10"/>
  <c r="Z16" i="10"/>
  <c r="AD15" i="10"/>
  <c r="AC15" i="10"/>
  <c r="AB15" i="10"/>
  <c r="AA15" i="10"/>
  <c r="Z15" i="10"/>
  <c r="AD14" i="10"/>
  <c r="AC14" i="10"/>
  <c r="AB14" i="10"/>
  <c r="AA14" i="10"/>
  <c r="Z14" i="10"/>
  <c r="AD13" i="10"/>
  <c r="AC13" i="10"/>
  <c r="AB13" i="10"/>
  <c r="AA13" i="10"/>
  <c r="Z13" i="10"/>
  <c r="AD12" i="10"/>
  <c r="AC12" i="10"/>
  <c r="AB12" i="10"/>
  <c r="AA12" i="10"/>
  <c r="Z12" i="10"/>
  <c r="AD11" i="10"/>
  <c r="AC11" i="10"/>
  <c r="AB11" i="10"/>
  <c r="AA11" i="10"/>
  <c r="Z11" i="10"/>
  <c r="AD10" i="10"/>
  <c r="AC10" i="10"/>
  <c r="AB10" i="10"/>
  <c r="AA10" i="10"/>
  <c r="Z10" i="10"/>
  <c r="AD9" i="10"/>
  <c r="AC9" i="10"/>
  <c r="AB9" i="10"/>
  <c r="AA9" i="10"/>
  <c r="Z9" i="10"/>
  <c r="AD8" i="10"/>
  <c r="AC8" i="10"/>
  <c r="AB8" i="10"/>
  <c r="AA8" i="10"/>
  <c r="Z8" i="10"/>
  <c r="AD7" i="10"/>
  <c r="AC7" i="10"/>
  <c r="AB7" i="10"/>
  <c r="AA7" i="10"/>
  <c r="Z7" i="10"/>
  <c r="AD6" i="10"/>
  <c r="AC6" i="10"/>
  <c r="AB6" i="10"/>
  <c r="AA6" i="10"/>
  <c r="Z6" i="10"/>
  <c r="AD5" i="10"/>
  <c r="AC5" i="10"/>
  <c r="AB5" i="10"/>
  <c r="AB31" i="10" s="1"/>
  <c r="AA5" i="10"/>
  <c r="Z5" i="10"/>
  <c r="AD4" i="10"/>
  <c r="AC4" i="10"/>
  <c r="AB4" i="10"/>
  <c r="AA4" i="10"/>
  <c r="Z4" i="10"/>
  <c r="Z31" i="10" s="1"/>
  <c r="AD3" i="10"/>
  <c r="AC3" i="10"/>
  <c r="AB3" i="10"/>
  <c r="AA3" i="10"/>
  <c r="Z3" i="10"/>
  <c r="AD2" i="10"/>
  <c r="AC2" i="10"/>
  <c r="AC31" i="10" s="1"/>
  <c r="AB2" i="10"/>
  <c r="AA2" i="10"/>
  <c r="AA31" i="10" s="1"/>
  <c r="Z2" i="10"/>
  <c r="AD29" i="11"/>
  <c r="AC29" i="11"/>
  <c r="AB29" i="11"/>
  <c r="AA29" i="11"/>
  <c r="Z29" i="11"/>
  <c r="AD28" i="11"/>
  <c r="AC28" i="11"/>
  <c r="AB28" i="11"/>
  <c r="AA28" i="11"/>
  <c r="Z28" i="11"/>
  <c r="AD27" i="11"/>
  <c r="AC27" i="11"/>
  <c r="AB27" i="11"/>
  <c r="AA27" i="11"/>
  <c r="Z27" i="11"/>
  <c r="AD26" i="11"/>
  <c r="AC26" i="11"/>
  <c r="AB26" i="11"/>
  <c r="AA26" i="11"/>
  <c r="Z26" i="11"/>
  <c r="AD25" i="11"/>
  <c r="AC25" i="11"/>
  <c r="AB25" i="11"/>
  <c r="AA25" i="11"/>
  <c r="Z25" i="11"/>
  <c r="AD24" i="11"/>
  <c r="AC24" i="11"/>
  <c r="AB24" i="11"/>
  <c r="AA24" i="11"/>
  <c r="Z24" i="11"/>
  <c r="AD23" i="11"/>
  <c r="AC23" i="11"/>
  <c r="AB23" i="11"/>
  <c r="AA23" i="11"/>
  <c r="Z23" i="11"/>
  <c r="AD22" i="11"/>
  <c r="AC22" i="11"/>
  <c r="AB22" i="11"/>
  <c r="AA22" i="11"/>
  <c r="Z22" i="11"/>
  <c r="AD21" i="11"/>
  <c r="AC21" i="11"/>
  <c r="AB21" i="11"/>
  <c r="AA21" i="11"/>
  <c r="Z21" i="11"/>
  <c r="AD20" i="11"/>
  <c r="AC20" i="11"/>
  <c r="AB20" i="11"/>
  <c r="AA20" i="11"/>
  <c r="Z20" i="11"/>
  <c r="AD19" i="11"/>
  <c r="AC19" i="11"/>
  <c r="AB19" i="11"/>
  <c r="AA19" i="11"/>
  <c r="Z19" i="11"/>
  <c r="AD18" i="11"/>
  <c r="AC18" i="11"/>
  <c r="AB18" i="11"/>
  <c r="AA18" i="11"/>
  <c r="Z18" i="11"/>
  <c r="AD17" i="11"/>
  <c r="AC17" i="11"/>
  <c r="AB17" i="11"/>
  <c r="AA17" i="11"/>
  <c r="Z17" i="11"/>
  <c r="AD16" i="11"/>
  <c r="AC16" i="11"/>
  <c r="AB16" i="11"/>
  <c r="AA16" i="11"/>
  <c r="Z16" i="11"/>
  <c r="AD15" i="11"/>
  <c r="AC15" i="11"/>
  <c r="AB15" i="11"/>
  <c r="AA15" i="11"/>
  <c r="Z15" i="11"/>
  <c r="AD14" i="11"/>
  <c r="AC14" i="11"/>
  <c r="AB14" i="11"/>
  <c r="AA14" i="11"/>
  <c r="Z14" i="11"/>
  <c r="AD13" i="11"/>
  <c r="AC13" i="11"/>
  <c r="AB13" i="11"/>
  <c r="AA13" i="11"/>
  <c r="Z13" i="11"/>
  <c r="AD12" i="11"/>
  <c r="AC12" i="11"/>
  <c r="AB12" i="11"/>
  <c r="AA12" i="11"/>
  <c r="Z12" i="11"/>
  <c r="AD11" i="11"/>
  <c r="AC11" i="11"/>
  <c r="AB11" i="11"/>
  <c r="AA11" i="11"/>
  <c r="Z11" i="11"/>
  <c r="AD10" i="11"/>
  <c r="AC10" i="11"/>
  <c r="AB10" i="11"/>
  <c r="AA10" i="11"/>
  <c r="Z10" i="11"/>
  <c r="AD9" i="11"/>
  <c r="AC9" i="11"/>
  <c r="AB9" i="11"/>
  <c r="AA9" i="11"/>
  <c r="Z9" i="11"/>
  <c r="AD8" i="11"/>
  <c r="AC8" i="11"/>
  <c r="AB8" i="11"/>
  <c r="AA8" i="11"/>
  <c r="Z8" i="11"/>
  <c r="AD7" i="11"/>
  <c r="AC7" i="11"/>
  <c r="AB7" i="11"/>
  <c r="AA7" i="11"/>
  <c r="Z7" i="11"/>
  <c r="AD6" i="11"/>
  <c r="AC6" i="11"/>
  <c r="AB6" i="11"/>
  <c r="AA6" i="11"/>
  <c r="Z6" i="11"/>
  <c r="AD5" i="11"/>
  <c r="AC5" i="11"/>
  <c r="AB5" i="11"/>
  <c r="AA5" i="11"/>
  <c r="Z5" i="11"/>
  <c r="AD4" i="11"/>
  <c r="AC4" i="11"/>
  <c r="AB4" i="11"/>
  <c r="AA4" i="11"/>
  <c r="Z4" i="11"/>
  <c r="AD3" i="11"/>
  <c r="AC3" i="11"/>
  <c r="AB3" i="11"/>
  <c r="AA3" i="11"/>
  <c r="Z3" i="11"/>
  <c r="AD2" i="11"/>
  <c r="AC2" i="11"/>
  <c r="AA2" i="11"/>
  <c r="Z2" i="11"/>
  <c r="Z31" i="11" s="1"/>
  <c r="AD29" i="9"/>
  <c r="AC29" i="9"/>
  <c r="AB29" i="9"/>
  <c r="AA29" i="9"/>
  <c r="Z29" i="9"/>
  <c r="AD28" i="9"/>
  <c r="AC28" i="9"/>
  <c r="AB28" i="9"/>
  <c r="AA28" i="9"/>
  <c r="Z28" i="9"/>
  <c r="AD27" i="9"/>
  <c r="AC27" i="9"/>
  <c r="AB27" i="9"/>
  <c r="AA27" i="9"/>
  <c r="Z27" i="9"/>
  <c r="AD26" i="9"/>
  <c r="AC26" i="9"/>
  <c r="AB26" i="9"/>
  <c r="AA26" i="9"/>
  <c r="Z26" i="9"/>
  <c r="AD25" i="9"/>
  <c r="AC25" i="9"/>
  <c r="AB25" i="9"/>
  <c r="AA25" i="9"/>
  <c r="Z25" i="9"/>
  <c r="AD24" i="9"/>
  <c r="AC24" i="9"/>
  <c r="AB24" i="9"/>
  <c r="AA24" i="9"/>
  <c r="Z24" i="9"/>
  <c r="AD23" i="9"/>
  <c r="AC23" i="9"/>
  <c r="AB23" i="9"/>
  <c r="AA23" i="9"/>
  <c r="Z23" i="9"/>
  <c r="AD22" i="9"/>
  <c r="AC22" i="9"/>
  <c r="AB22" i="9"/>
  <c r="AA22" i="9"/>
  <c r="Z22" i="9"/>
  <c r="AD21" i="9"/>
  <c r="AC21" i="9"/>
  <c r="AB21" i="9"/>
  <c r="AA21" i="9"/>
  <c r="Z21" i="9"/>
  <c r="AD20" i="9"/>
  <c r="AC20" i="9"/>
  <c r="AB20" i="9"/>
  <c r="AA20" i="9"/>
  <c r="Z20" i="9"/>
  <c r="AD19" i="9"/>
  <c r="AC19" i="9"/>
  <c r="AB19" i="9"/>
  <c r="AA19" i="9"/>
  <c r="Z19" i="9"/>
  <c r="AD18" i="9"/>
  <c r="AC18" i="9"/>
  <c r="AB18" i="9"/>
  <c r="AA18" i="9"/>
  <c r="Z18" i="9"/>
  <c r="AD17" i="9"/>
  <c r="AC17" i="9"/>
  <c r="AB17" i="9"/>
  <c r="AA17" i="9"/>
  <c r="Z17" i="9"/>
  <c r="AD16" i="9"/>
  <c r="AC16" i="9"/>
  <c r="AB16" i="9"/>
  <c r="AA16" i="9"/>
  <c r="Z16" i="9"/>
  <c r="AD15" i="9"/>
  <c r="AC15" i="9"/>
  <c r="AB15" i="9"/>
  <c r="AA15" i="9"/>
  <c r="Z15" i="9"/>
  <c r="AD14" i="9"/>
  <c r="AC14" i="9"/>
  <c r="AB14" i="9"/>
  <c r="AA14" i="9"/>
  <c r="Z14" i="9"/>
  <c r="AD13" i="9"/>
  <c r="AC13" i="9"/>
  <c r="AB13" i="9"/>
  <c r="AA13" i="9"/>
  <c r="Z13" i="9"/>
  <c r="AD12" i="9"/>
  <c r="AC12" i="9"/>
  <c r="AB12" i="9"/>
  <c r="AA12" i="9"/>
  <c r="Z12" i="9"/>
  <c r="AD11" i="9"/>
  <c r="AC11" i="9"/>
  <c r="AB11" i="9"/>
  <c r="AA11" i="9"/>
  <c r="Z11" i="9"/>
  <c r="AD10" i="9"/>
  <c r="AC10" i="9"/>
  <c r="AB10" i="9"/>
  <c r="AB31" i="9" s="1"/>
  <c r="AA10" i="9"/>
  <c r="Z10" i="9"/>
  <c r="AD9" i="9"/>
  <c r="AC9" i="9"/>
  <c r="AB9" i="9"/>
  <c r="AA9" i="9"/>
  <c r="Z9" i="9"/>
  <c r="Z31" i="9" s="1"/>
  <c r="AD8" i="9"/>
  <c r="AC8" i="9"/>
  <c r="AB8" i="9"/>
  <c r="AA8" i="9"/>
  <c r="Z8" i="9"/>
  <c r="AD7" i="9"/>
  <c r="AC7" i="9"/>
  <c r="AB7" i="9"/>
  <c r="AA7" i="9"/>
  <c r="Z7" i="9"/>
  <c r="AD6" i="9"/>
  <c r="AC6" i="9"/>
  <c r="AB6" i="9"/>
  <c r="AA6" i="9"/>
  <c r="Z6" i="9"/>
  <c r="AD5" i="9"/>
  <c r="AC5" i="9"/>
  <c r="AB5" i="9"/>
  <c r="AA5" i="9"/>
  <c r="Z5" i="9"/>
  <c r="AD4" i="9"/>
  <c r="AC4" i="9"/>
  <c r="AB4" i="9"/>
  <c r="AA4" i="9"/>
  <c r="Z4" i="9"/>
  <c r="AD3" i="9"/>
  <c r="AC3" i="9"/>
  <c r="AB3" i="9"/>
  <c r="AA3" i="9"/>
  <c r="Z3" i="9"/>
  <c r="AD2" i="9"/>
  <c r="AC2" i="9"/>
  <c r="AB2" i="9"/>
  <c r="AA2" i="9"/>
  <c r="Z2" i="9"/>
  <c r="AD29" i="8"/>
  <c r="AC29" i="8"/>
  <c r="AB29" i="8"/>
  <c r="AA29" i="8"/>
  <c r="Z29" i="8"/>
  <c r="AD28" i="8"/>
  <c r="AC28" i="8"/>
  <c r="AB28" i="8"/>
  <c r="AA28" i="8"/>
  <c r="Z28" i="8"/>
  <c r="AD27" i="8"/>
  <c r="AC27" i="8"/>
  <c r="AB27" i="8"/>
  <c r="AA27" i="8"/>
  <c r="Z27" i="8"/>
  <c r="AD26" i="8"/>
  <c r="AC26" i="8"/>
  <c r="AB26" i="8"/>
  <c r="AA26" i="8"/>
  <c r="Z26" i="8"/>
  <c r="AD25" i="8"/>
  <c r="AC25" i="8"/>
  <c r="AB25" i="8"/>
  <c r="AA25" i="8"/>
  <c r="Z25" i="8"/>
  <c r="AD24" i="8"/>
  <c r="AC24" i="8"/>
  <c r="AB24" i="8"/>
  <c r="AA24" i="8"/>
  <c r="Z24" i="8"/>
  <c r="AD23" i="8"/>
  <c r="AC23" i="8"/>
  <c r="AB23" i="8"/>
  <c r="AA23" i="8"/>
  <c r="Z23" i="8"/>
  <c r="AD22" i="8"/>
  <c r="AC22" i="8"/>
  <c r="AB22" i="8"/>
  <c r="AA22" i="8"/>
  <c r="Z22" i="8"/>
  <c r="AD21" i="8"/>
  <c r="AC21" i="8"/>
  <c r="AB21" i="8"/>
  <c r="AA21" i="8"/>
  <c r="Z21" i="8"/>
  <c r="AD20" i="8"/>
  <c r="AC20" i="8"/>
  <c r="AB20" i="8"/>
  <c r="AA20" i="8"/>
  <c r="Z20" i="8"/>
  <c r="AD19" i="8"/>
  <c r="AC19" i="8"/>
  <c r="AB19" i="8"/>
  <c r="AA19" i="8"/>
  <c r="Z19" i="8"/>
  <c r="AD18" i="8"/>
  <c r="AC18" i="8"/>
  <c r="AB18" i="8"/>
  <c r="AA18" i="8"/>
  <c r="Z18" i="8"/>
  <c r="AD17" i="8"/>
  <c r="AC17" i="8"/>
  <c r="AB17" i="8"/>
  <c r="AA17" i="8"/>
  <c r="Z17" i="8"/>
  <c r="AD16" i="8"/>
  <c r="AC16" i="8"/>
  <c r="AB16" i="8"/>
  <c r="AA16" i="8"/>
  <c r="Z16" i="8"/>
  <c r="AD15" i="8"/>
  <c r="AC15" i="8"/>
  <c r="AB15" i="8"/>
  <c r="AA15" i="8"/>
  <c r="Z15" i="8"/>
  <c r="AD14" i="8"/>
  <c r="AC14" i="8"/>
  <c r="AB14" i="8"/>
  <c r="AA14" i="8"/>
  <c r="Z14" i="8"/>
  <c r="AD13" i="8"/>
  <c r="AC13" i="8"/>
  <c r="AB13" i="8"/>
  <c r="AA13" i="8"/>
  <c r="Z13" i="8"/>
  <c r="AD12" i="8"/>
  <c r="AC12" i="8"/>
  <c r="AB12" i="8"/>
  <c r="AA12" i="8"/>
  <c r="Z12" i="8"/>
  <c r="AD11" i="8"/>
  <c r="AC11" i="8"/>
  <c r="AB11" i="8"/>
  <c r="AA11" i="8"/>
  <c r="Z11" i="8"/>
  <c r="AD10" i="8"/>
  <c r="AC10" i="8"/>
  <c r="AB10" i="8"/>
  <c r="AA10" i="8"/>
  <c r="Z10" i="8"/>
  <c r="AD9" i="8"/>
  <c r="AC9" i="8"/>
  <c r="AB9" i="8"/>
  <c r="AA9" i="8"/>
  <c r="Z9" i="8"/>
  <c r="AD8" i="8"/>
  <c r="AC8" i="8"/>
  <c r="AB8" i="8"/>
  <c r="AA8" i="8"/>
  <c r="Z8" i="8"/>
  <c r="AD7" i="8"/>
  <c r="AC7" i="8"/>
  <c r="AB7" i="8"/>
  <c r="AA7" i="8"/>
  <c r="Z7" i="8"/>
  <c r="AD6" i="8"/>
  <c r="AC6" i="8"/>
  <c r="AB6" i="8"/>
  <c r="AA6" i="8"/>
  <c r="Z6" i="8"/>
  <c r="AD5" i="8"/>
  <c r="AC5" i="8"/>
  <c r="AB5" i="8"/>
  <c r="AA5" i="8"/>
  <c r="Z5" i="8"/>
  <c r="AD4" i="8"/>
  <c r="AC4" i="8"/>
  <c r="AB4" i="8"/>
  <c r="AB31" i="8" s="1"/>
  <c r="AA4" i="8"/>
  <c r="Z4" i="8"/>
  <c r="AD3" i="8"/>
  <c r="AC3" i="8"/>
  <c r="AB3" i="8"/>
  <c r="AA3" i="8"/>
  <c r="Z3" i="8"/>
  <c r="Z31" i="8" s="1"/>
  <c r="AD2" i="8"/>
  <c r="AC2" i="8"/>
  <c r="AB2" i="8"/>
  <c r="AA2" i="8"/>
  <c r="Z2" i="8"/>
  <c r="AD29" i="12"/>
  <c r="AC29" i="12"/>
  <c r="AB29" i="12"/>
  <c r="AA29" i="12"/>
  <c r="Z29" i="12"/>
  <c r="AD28" i="12"/>
  <c r="AC28" i="12"/>
  <c r="AB28" i="12"/>
  <c r="AA28" i="12"/>
  <c r="Z28" i="12"/>
  <c r="AD27" i="12"/>
  <c r="AC27" i="12"/>
  <c r="AB27" i="12"/>
  <c r="AA27" i="12"/>
  <c r="Z27" i="12"/>
  <c r="AD26" i="12"/>
  <c r="AC26" i="12"/>
  <c r="AB26" i="12"/>
  <c r="AA26" i="12"/>
  <c r="Z26" i="12"/>
  <c r="AD25" i="12"/>
  <c r="AC25" i="12"/>
  <c r="AB25" i="12"/>
  <c r="AA25" i="12"/>
  <c r="Z25" i="12"/>
  <c r="AD24" i="12"/>
  <c r="AC24" i="12"/>
  <c r="AB24" i="12"/>
  <c r="AA24" i="12"/>
  <c r="Z24" i="12"/>
  <c r="AD23" i="12"/>
  <c r="AC23" i="12"/>
  <c r="AB23" i="12"/>
  <c r="AA23" i="12"/>
  <c r="Z23" i="12"/>
  <c r="AD22" i="12"/>
  <c r="AC22" i="12"/>
  <c r="AB22" i="12"/>
  <c r="AA22" i="12"/>
  <c r="Z22" i="12"/>
  <c r="AD21" i="12"/>
  <c r="AC21" i="12"/>
  <c r="AB21" i="12"/>
  <c r="AA21" i="12"/>
  <c r="Z21" i="12"/>
  <c r="AD20" i="12"/>
  <c r="AC20" i="12"/>
  <c r="AB20" i="12"/>
  <c r="AA20" i="12"/>
  <c r="Z20" i="12"/>
  <c r="AD19" i="12"/>
  <c r="AC19" i="12"/>
  <c r="AB19" i="12"/>
  <c r="AA19" i="12"/>
  <c r="Z19" i="12"/>
  <c r="AD18" i="12"/>
  <c r="AC18" i="12"/>
  <c r="AB18" i="12"/>
  <c r="AA18" i="12"/>
  <c r="Z18" i="12"/>
  <c r="AD17" i="12"/>
  <c r="AC17" i="12"/>
  <c r="AB17" i="12"/>
  <c r="AA17" i="12"/>
  <c r="Z17" i="12"/>
  <c r="AD16" i="12"/>
  <c r="AC16" i="12"/>
  <c r="AB16" i="12"/>
  <c r="AA16" i="12"/>
  <c r="Z16" i="12"/>
  <c r="AD15" i="12"/>
  <c r="AC15" i="12"/>
  <c r="AB15" i="12"/>
  <c r="AA15" i="12"/>
  <c r="Z15" i="12"/>
  <c r="AD14" i="12"/>
  <c r="AC14" i="12"/>
  <c r="AB14" i="12"/>
  <c r="AA14" i="12"/>
  <c r="Z14" i="12"/>
  <c r="AD13" i="12"/>
  <c r="AC13" i="12"/>
  <c r="AB13" i="12"/>
  <c r="AA13" i="12"/>
  <c r="Z13" i="12"/>
  <c r="AD12" i="12"/>
  <c r="AC12" i="12"/>
  <c r="AB12" i="12"/>
  <c r="AA12" i="12"/>
  <c r="Z12" i="12"/>
  <c r="AD11" i="12"/>
  <c r="AC11" i="12"/>
  <c r="AB11" i="12"/>
  <c r="AA11" i="12"/>
  <c r="Z11" i="12"/>
  <c r="AD10" i="12"/>
  <c r="AC10" i="12"/>
  <c r="AB10" i="12"/>
  <c r="AA10" i="12"/>
  <c r="Z10" i="12"/>
  <c r="AD9" i="12"/>
  <c r="AC9" i="12"/>
  <c r="AB9" i="12"/>
  <c r="AA9" i="12"/>
  <c r="Z9" i="12"/>
  <c r="AD8" i="12"/>
  <c r="AC8" i="12"/>
  <c r="AB8" i="12"/>
  <c r="AA8" i="12"/>
  <c r="Z8" i="12"/>
  <c r="AD7" i="12"/>
  <c r="AC7" i="12"/>
  <c r="AB7" i="12"/>
  <c r="AA7" i="12"/>
  <c r="Z7" i="12"/>
  <c r="AD6" i="12"/>
  <c r="AC6" i="12"/>
  <c r="AB6" i="12"/>
  <c r="AB31" i="12" s="1"/>
  <c r="AA6" i="12"/>
  <c r="Z6" i="12"/>
  <c r="AD5" i="12"/>
  <c r="AC5" i="12"/>
  <c r="AB5" i="12"/>
  <c r="AA5" i="12"/>
  <c r="Z5" i="12"/>
  <c r="Z31" i="12" s="1"/>
  <c r="AD4" i="12"/>
  <c r="AC4" i="12"/>
  <c r="AB4" i="12"/>
  <c r="AA4" i="12"/>
  <c r="Z4" i="12"/>
  <c r="AD3" i="12"/>
  <c r="AC3" i="12"/>
  <c r="AB3" i="12"/>
  <c r="AA3" i="12"/>
  <c r="Z3" i="12"/>
  <c r="AD2" i="12"/>
  <c r="AC2" i="12"/>
  <c r="AB2" i="12"/>
  <c r="AA2" i="12"/>
  <c r="Z2" i="12"/>
  <c r="Q3" i="12"/>
  <c r="R3" i="12"/>
  <c r="S3" i="12"/>
  <c r="T3" i="12"/>
  <c r="U3" i="12"/>
  <c r="V3" i="12"/>
  <c r="Q4" i="12"/>
  <c r="R4" i="12"/>
  <c r="S4" i="12"/>
  <c r="T4" i="12"/>
  <c r="U4" i="12"/>
  <c r="V4" i="12"/>
  <c r="Q5" i="12"/>
  <c r="R5" i="12"/>
  <c r="S5" i="12"/>
  <c r="T5" i="12"/>
  <c r="U5" i="12"/>
  <c r="V5" i="12"/>
  <c r="Q6" i="12"/>
  <c r="R6" i="12"/>
  <c r="S6" i="12"/>
  <c r="T6" i="12"/>
  <c r="U6" i="12"/>
  <c r="V6" i="12"/>
  <c r="Q7" i="12"/>
  <c r="R7" i="12"/>
  <c r="S7" i="12"/>
  <c r="T7" i="12"/>
  <c r="U7" i="12"/>
  <c r="V7" i="12"/>
  <c r="Q8" i="12"/>
  <c r="R8" i="12"/>
  <c r="S8" i="12"/>
  <c r="T8" i="12"/>
  <c r="U8" i="12"/>
  <c r="V8" i="12"/>
  <c r="Q9" i="12"/>
  <c r="R9" i="12"/>
  <c r="S9" i="12"/>
  <c r="T9" i="12"/>
  <c r="U9" i="12"/>
  <c r="V9" i="12"/>
  <c r="Q10" i="12"/>
  <c r="R10" i="12"/>
  <c r="S10" i="12"/>
  <c r="T10" i="12"/>
  <c r="U10" i="12"/>
  <c r="V10" i="12"/>
  <c r="Q11" i="12"/>
  <c r="R11" i="12"/>
  <c r="S11" i="12"/>
  <c r="T11" i="12"/>
  <c r="U11" i="12"/>
  <c r="V11" i="12"/>
  <c r="Q12" i="12"/>
  <c r="R12" i="12"/>
  <c r="S12" i="12"/>
  <c r="T12" i="12"/>
  <c r="U12" i="12"/>
  <c r="V12" i="12"/>
  <c r="Q13" i="12"/>
  <c r="R13" i="12"/>
  <c r="S13" i="12"/>
  <c r="T13" i="12"/>
  <c r="U13" i="12"/>
  <c r="V13" i="12"/>
  <c r="Q14" i="12"/>
  <c r="R14" i="12"/>
  <c r="S14" i="12"/>
  <c r="T14" i="12"/>
  <c r="U14" i="12"/>
  <c r="V14" i="12"/>
  <c r="Q15" i="12"/>
  <c r="R15" i="12"/>
  <c r="S15" i="12"/>
  <c r="T15" i="12"/>
  <c r="U15" i="12"/>
  <c r="V15" i="12"/>
  <c r="Q16" i="12"/>
  <c r="R16" i="12"/>
  <c r="S16" i="12"/>
  <c r="T16" i="12"/>
  <c r="U16" i="12"/>
  <c r="V16" i="12"/>
  <c r="Q17" i="12"/>
  <c r="R17" i="12"/>
  <c r="S17" i="12"/>
  <c r="T17" i="12"/>
  <c r="U17" i="12"/>
  <c r="V17" i="12"/>
  <c r="Q18" i="12"/>
  <c r="R18" i="12"/>
  <c r="S18" i="12"/>
  <c r="T18" i="12"/>
  <c r="U18" i="12"/>
  <c r="V18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Q21" i="12"/>
  <c r="R21" i="12"/>
  <c r="S21" i="12"/>
  <c r="T21" i="12"/>
  <c r="U21" i="12"/>
  <c r="V21" i="12"/>
  <c r="Q22" i="12"/>
  <c r="R22" i="12"/>
  <c r="S22" i="12"/>
  <c r="T22" i="12"/>
  <c r="U22" i="12"/>
  <c r="V22" i="12"/>
  <c r="Q23" i="12"/>
  <c r="R23" i="12"/>
  <c r="S23" i="12"/>
  <c r="T23" i="12"/>
  <c r="U23" i="12"/>
  <c r="V23" i="12"/>
  <c r="Q24" i="12"/>
  <c r="R24" i="12"/>
  <c r="S24" i="12"/>
  <c r="T24" i="12"/>
  <c r="U24" i="12"/>
  <c r="V24" i="12"/>
  <c r="Q25" i="12"/>
  <c r="R25" i="12"/>
  <c r="S25" i="12"/>
  <c r="T25" i="12"/>
  <c r="U25" i="12"/>
  <c r="V25" i="12"/>
  <c r="Q26" i="12"/>
  <c r="R26" i="12"/>
  <c r="S26" i="12"/>
  <c r="T26" i="12"/>
  <c r="U26" i="12"/>
  <c r="V26" i="12"/>
  <c r="Q27" i="12"/>
  <c r="R27" i="12"/>
  <c r="S27" i="12"/>
  <c r="T27" i="12"/>
  <c r="U27" i="12"/>
  <c r="V27" i="12"/>
  <c r="Q28" i="12"/>
  <c r="R28" i="12"/>
  <c r="S28" i="12"/>
  <c r="T28" i="12"/>
  <c r="U28" i="12"/>
  <c r="V28" i="12"/>
  <c r="Q29" i="12"/>
  <c r="R29" i="12"/>
  <c r="S29" i="12"/>
  <c r="T29" i="12"/>
  <c r="U29" i="12"/>
  <c r="V29" i="12"/>
  <c r="Q3" i="8"/>
  <c r="R3" i="8"/>
  <c r="S3" i="8"/>
  <c r="T3" i="8"/>
  <c r="U3" i="8"/>
  <c r="V3" i="8"/>
  <c r="Q4" i="8"/>
  <c r="R4" i="8"/>
  <c r="S4" i="8"/>
  <c r="T4" i="8"/>
  <c r="U4" i="8"/>
  <c r="V4" i="8"/>
  <c r="Q5" i="8"/>
  <c r="R5" i="8"/>
  <c r="S5" i="8"/>
  <c r="T5" i="8"/>
  <c r="U5" i="8"/>
  <c r="V5" i="8"/>
  <c r="Q6" i="8"/>
  <c r="R6" i="8"/>
  <c r="S6" i="8"/>
  <c r="T6" i="8"/>
  <c r="U6" i="8"/>
  <c r="V6" i="8"/>
  <c r="Q7" i="8"/>
  <c r="R7" i="8"/>
  <c r="S7" i="8"/>
  <c r="T7" i="8"/>
  <c r="U7" i="8"/>
  <c r="V7" i="8"/>
  <c r="Q8" i="8"/>
  <c r="R8" i="8"/>
  <c r="S8" i="8"/>
  <c r="T8" i="8"/>
  <c r="U8" i="8"/>
  <c r="V8" i="8"/>
  <c r="Q9" i="8"/>
  <c r="R9" i="8"/>
  <c r="S9" i="8"/>
  <c r="T9" i="8"/>
  <c r="U9" i="8"/>
  <c r="V9" i="8"/>
  <c r="Q10" i="8"/>
  <c r="R10" i="8"/>
  <c r="S10" i="8"/>
  <c r="T10" i="8"/>
  <c r="U10" i="8"/>
  <c r="V10" i="8"/>
  <c r="Q11" i="8"/>
  <c r="R11" i="8"/>
  <c r="S11" i="8"/>
  <c r="T11" i="8"/>
  <c r="U11" i="8"/>
  <c r="V11" i="8"/>
  <c r="Q12" i="8"/>
  <c r="R12" i="8"/>
  <c r="S12" i="8"/>
  <c r="T12" i="8"/>
  <c r="U12" i="8"/>
  <c r="V12" i="8"/>
  <c r="Q13" i="8"/>
  <c r="R13" i="8"/>
  <c r="S13" i="8"/>
  <c r="T13" i="8"/>
  <c r="U13" i="8"/>
  <c r="V13" i="8"/>
  <c r="Q14" i="8"/>
  <c r="R14" i="8"/>
  <c r="S14" i="8"/>
  <c r="T14" i="8"/>
  <c r="U14" i="8"/>
  <c r="V14" i="8"/>
  <c r="Q15" i="8"/>
  <c r="R15" i="8"/>
  <c r="S15" i="8"/>
  <c r="T15" i="8"/>
  <c r="U15" i="8"/>
  <c r="V15" i="8"/>
  <c r="Q16" i="8"/>
  <c r="R16" i="8"/>
  <c r="S16" i="8"/>
  <c r="T16" i="8"/>
  <c r="U16" i="8"/>
  <c r="V16" i="8"/>
  <c r="Q17" i="8"/>
  <c r="R17" i="8"/>
  <c r="S17" i="8"/>
  <c r="T17" i="8"/>
  <c r="U17" i="8"/>
  <c r="V17" i="8"/>
  <c r="Q18" i="8"/>
  <c r="R18" i="8"/>
  <c r="S18" i="8"/>
  <c r="T18" i="8"/>
  <c r="U18" i="8"/>
  <c r="V18" i="8"/>
  <c r="Q19" i="8"/>
  <c r="R19" i="8"/>
  <c r="S19" i="8"/>
  <c r="T19" i="8"/>
  <c r="U19" i="8"/>
  <c r="V19" i="8"/>
  <c r="Q20" i="8"/>
  <c r="R20" i="8"/>
  <c r="S20" i="8"/>
  <c r="T20" i="8"/>
  <c r="U20" i="8"/>
  <c r="V20" i="8"/>
  <c r="Q21" i="8"/>
  <c r="R21" i="8"/>
  <c r="S21" i="8"/>
  <c r="T21" i="8"/>
  <c r="U21" i="8"/>
  <c r="V21" i="8"/>
  <c r="Q22" i="8"/>
  <c r="R22" i="8"/>
  <c r="S22" i="8"/>
  <c r="T22" i="8"/>
  <c r="U22" i="8"/>
  <c r="V22" i="8"/>
  <c r="Q23" i="8"/>
  <c r="R23" i="8"/>
  <c r="S23" i="8"/>
  <c r="T23" i="8"/>
  <c r="U23" i="8"/>
  <c r="V23" i="8"/>
  <c r="Q24" i="8"/>
  <c r="R24" i="8"/>
  <c r="S24" i="8"/>
  <c r="T24" i="8"/>
  <c r="U24" i="8"/>
  <c r="V24" i="8"/>
  <c r="Q25" i="8"/>
  <c r="R25" i="8"/>
  <c r="S25" i="8"/>
  <c r="T25" i="8"/>
  <c r="U25" i="8"/>
  <c r="V25" i="8"/>
  <c r="Q26" i="8"/>
  <c r="R26" i="8"/>
  <c r="S26" i="8"/>
  <c r="T26" i="8"/>
  <c r="U26" i="8"/>
  <c r="V26" i="8"/>
  <c r="Q27" i="8"/>
  <c r="R27" i="8"/>
  <c r="S27" i="8"/>
  <c r="T27" i="8"/>
  <c r="U27" i="8"/>
  <c r="V27" i="8"/>
  <c r="Q28" i="8"/>
  <c r="R28" i="8"/>
  <c r="S28" i="8"/>
  <c r="T28" i="8"/>
  <c r="U28" i="8"/>
  <c r="V28" i="8"/>
  <c r="Q29" i="8"/>
  <c r="R29" i="8"/>
  <c r="S29" i="8"/>
  <c r="T29" i="8"/>
  <c r="U29" i="8"/>
  <c r="V29" i="8"/>
  <c r="Q3" i="9"/>
  <c r="R3" i="9"/>
  <c r="S3" i="9"/>
  <c r="T3" i="9"/>
  <c r="U3" i="9"/>
  <c r="V3" i="9"/>
  <c r="Q4" i="9"/>
  <c r="R4" i="9"/>
  <c r="S4" i="9"/>
  <c r="T4" i="9"/>
  <c r="U4" i="9"/>
  <c r="V4" i="9"/>
  <c r="Q5" i="9"/>
  <c r="R5" i="9"/>
  <c r="S5" i="9"/>
  <c r="T5" i="9"/>
  <c r="U5" i="9"/>
  <c r="V5" i="9"/>
  <c r="Q6" i="9"/>
  <c r="R6" i="9"/>
  <c r="S6" i="9"/>
  <c r="T6" i="9"/>
  <c r="U6" i="9"/>
  <c r="V6" i="9"/>
  <c r="Q7" i="9"/>
  <c r="R7" i="9"/>
  <c r="S7" i="9"/>
  <c r="T7" i="9"/>
  <c r="U7" i="9"/>
  <c r="V7" i="9"/>
  <c r="Q8" i="9"/>
  <c r="R8" i="9"/>
  <c r="S8" i="9"/>
  <c r="T8" i="9"/>
  <c r="U8" i="9"/>
  <c r="V8" i="9"/>
  <c r="Q9" i="9"/>
  <c r="R9" i="9"/>
  <c r="S9" i="9"/>
  <c r="T9" i="9"/>
  <c r="U9" i="9"/>
  <c r="V9" i="9"/>
  <c r="Q10" i="9"/>
  <c r="R10" i="9"/>
  <c r="S10" i="9"/>
  <c r="T10" i="9"/>
  <c r="U10" i="9"/>
  <c r="V10" i="9"/>
  <c r="Q11" i="9"/>
  <c r="R11" i="9"/>
  <c r="S11" i="9"/>
  <c r="T11" i="9"/>
  <c r="U11" i="9"/>
  <c r="V11" i="9"/>
  <c r="Q12" i="9"/>
  <c r="R12" i="9"/>
  <c r="S12" i="9"/>
  <c r="T12" i="9"/>
  <c r="U12" i="9"/>
  <c r="V12" i="9"/>
  <c r="Q13" i="9"/>
  <c r="R13" i="9"/>
  <c r="S13" i="9"/>
  <c r="T13" i="9"/>
  <c r="U13" i="9"/>
  <c r="V13" i="9"/>
  <c r="Q14" i="9"/>
  <c r="R14" i="9"/>
  <c r="S14" i="9"/>
  <c r="T14" i="9"/>
  <c r="U14" i="9"/>
  <c r="V14" i="9"/>
  <c r="Q15" i="9"/>
  <c r="R15" i="9"/>
  <c r="S15" i="9"/>
  <c r="T15" i="9"/>
  <c r="U15" i="9"/>
  <c r="V15" i="9"/>
  <c r="Q16" i="9"/>
  <c r="R16" i="9"/>
  <c r="S16" i="9"/>
  <c r="T16" i="9"/>
  <c r="U16" i="9"/>
  <c r="V16" i="9"/>
  <c r="Q17" i="9"/>
  <c r="R17" i="9"/>
  <c r="S17" i="9"/>
  <c r="T17" i="9"/>
  <c r="U17" i="9"/>
  <c r="V17" i="9"/>
  <c r="Q18" i="9"/>
  <c r="R18" i="9"/>
  <c r="S18" i="9"/>
  <c r="T18" i="9"/>
  <c r="U18" i="9"/>
  <c r="V18" i="9"/>
  <c r="Q19" i="9"/>
  <c r="R19" i="9"/>
  <c r="S19" i="9"/>
  <c r="T19" i="9"/>
  <c r="U19" i="9"/>
  <c r="V19" i="9"/>
  <c r="Q20" i="9"/>
  <c r="R20" i="9"/>
  <c r="S20" i="9"/>
  <c r="T20" i="9"/>
  <c r="U20" i="9"/>
  <c r="V20" i="9"/>
  <c r="Q21" i="9"/>
  <c r="R21" i="9"/>
  <c r="S21" i="9"/>
  <c r="T21" i="9"/>
  <c r="U21" i="9"/>
  <c r="V21" i="9"/>
  <c r="Q22" i="9"/>
  <c r="R22" i="9"/>
  <c r="S22" i="9"/>
  <c r="T22" i="9"/>
  <c r="U22" i="9"/>
  <c r="V22" i="9"/>
  <c r="Q23" i="9"/>
  <c r="R23" i="9"/>
  <c r="S23" i="9"/>
  <c r="T23" i="9"/>
  <c r="U23" i="9"/>
  <c r="V23" i="9"/>
  <c r="Q24" i="9"/>
  <c r="R24" i="9"/>
  <c r="S24" i="9"/>
  <c r="T24" i="9"/>
  <c r="U24" i="9"/>
  <c r="V24" i="9"/>
  <c r="Q25" i="9"/>
  <c r="R25" i="9"/>
  <c r="S25" i="9"/>
  <c r="T25" i="9"/>
  <c r="U25" i="9"/>
  <c r="V25" i="9"/>
  <c r="Q26" i="9"/>
  <c r="R26" i="9"/>
  <c r="S26" i="9"/>
  <c r="T26" i="9"/>
  <c r="U26" i="9"/>
  <c r="V26" i="9"/>
  <c r="Q27" i="9"/>
  <c r="R27" i="9"/>
  <c r="S27" i="9"/>
  <c r="T27" i="9"/>
  <c r="U27" i="9"/>
  <c r="V27" i="9"/>
  <c r="Q28" i="9"/>
  <c r="R28" i="9"/>
  <c r="S28" i="9"/>
  <c r="T28" i="9"/>
  <c r="U28" i="9"/>
  <c r="V28" i="9"/>
  <c r="Q29" i="9"/>
  <c r="R29" i="9"/>
  <c r="S29" i="9"/>
  <c r="T29" i="9"/>
  <c r="U29" i="9"/>
  <c r="V29" i="9"/>
  <c r="Q3" i="10"/>
  <c r="R3" i="10"/>
  <c r="S3" i="10"/>
  <c r="T3" i="10"/>
  <c r="U3" i="10"/>
  <c r="V3" i="10"/>
  <c r="Q4" i="10"/>
  <c r="R4" i="10"/>
  <c r="S4" i="10"/>
  <c r="T4" i="10"/>
  <c r="U4" i="10"/>
  <c r="V4" i="10"/>
  <c r="Q5" i="10"/>
  <c r="R5" i="10"/>
  <c r="S5" i="10"/>
  <c r="T5" i="10"/>
  <c r="U5" i="10"/>
  <c r="V5" i="10"/>
  <c r="Q6" i="10"/>
  <c r="R6" i="10"/>
  <c r="S6" i="10"/>
  <c r="T6" i="10"/>
  <c r="U6" i="10"/>
  <c r="V6" i="10"/>
  <c r="Q7" i="10"/>
  <c r="R7" i="10"/>
  <c r="S7" i="10"/>
  <c r="T7" i="10"/>
  <c r="U7" i="10"/>
  <c r="V7" i="10"/>
  <c r="Q8" i="10"/>
  <c r="R8" i="10"/>
  <c r="S8" i="10"/>
  <c r="T8" i="10"/>
  <c r="U8" i="10"/>
  <c r="V8" i="10"/>
  <c r="Q9" i="10"/>
  <c r="R9" i="10"/>
  <c r="S9" i="10"/>
  <c r="T9" i="10"/>
  <c r="U9" i="10"/>
  <c r="V9" i="10"/>
  <c r="Q10" i="10"/>
  <c r="R10" i="10"/>
  <c r="S10" i="10"/>
  <c r="T10" i="10"/>
  <c r="U10" i="10"/>
  <c r="V10" i="10"/>
  <c r="Q11" i="10"/>
  <c r="R11" i="10"/>
  <c r="S11" i="10"/>
  <c r="T11" i="10"/>
  <c r="U11" i="10"/>
  <c r="V11" i="10"/>
  <c r="Q12" i="10"/>
  <c r="R12" i="10"/>
  <c r="S12" i="10"/>
  <c r="T12" i="10"/>
  <c r="U12" i="10"/>
  <c r="V12" i="10"/>
  <c r="Q13" i="10"/>
  <c r="R13" i="10"/>
  <c r="S13" i="10"/>
  <c r="T13" i="10"/>
  <c r="U13" i="10"/>
  <c r="V13" i="10"/>
  <c r="Q14" i="10"/>
  <c r="R14" i="10"/>
  <c r="S14" i="10"/>
  <c r="T14" i="10"/>
  <c r="U14" i="10"/>
  <c r="V14" i="10"/>
  <c r="Q15" i="10"/>
  <c r="R15" i="10"/>
  <c r="S15" i="10"/>
  <c r="T15" i="10"/>
  <c r="U15" i="10"/>
  <c r="V15" i="10"/>
  <c r="Q16" i="10"/>
  <c r="R16" i="10"/>
  <c r="S16" i="10"/>
  <c r="T16" i="10"/>
  <c r="U16" i="10"/>
  <c r="V16" i="10"/>
  <c r="Q17" i="10"/>
  <c r="R17" i="10"/>
  <c r="S17" i="10"/>
  <c r="T17" i="10"/>
  <c r="U17" i="10"/>
  <c r="V17" i="10"/>
  <c r="Q18" i="10"/>
  <c r="R18" i="10"/>
  <c r="S18" i="10"/>
  <c r="T18" i="10"/>
  <c r="U18" i="10"/>
  <c r="V18" i="10"/>
  <c r="Q19" i="10"/>
  <c r="R19" i="10"/>
  <c r="S19" i="10"/>
  <c r="T19" i="10"/>
  <c r="U19" i="10"/>
  <c r="V19" i="10"/>
  <c r="Q20" i="10"/>
  <c r="R20" i="10"/>
  <c r="S20" i="10"/>
  <c r="T20" i="10"/>
  <c r="U20" i="10"/>
  <c r="V20" i="10"/>
  <c r="Q21" i="10"/>
  <c r="R21" i="10"/>
  <c r="S21" i="10"/>
  <c r="T21" i="10"/>
  <c r="U21" i="10"/>
  <c r="V21" i="10"/>
  <c r="Q22" i="10"/>
  <c r="R22" i="10"/>
  <c r="S22" i="10"/>
  <c r="T22" i="10"/>
  <c r="U22" i="10"/>
  <c r="V22" i="10"/>
  <c r="Q23" i="10"/>
  <c r="R23" i="10"/>
  <c r="S23" i="10"/>
  <c r="T23" i="10"/>
  <c r="U23" i="10"/>
  <c r="V23" i="10"/>
  <c r="Q24" i="10"/>
  <c r="R24" i="10"/>
  <c r="S24" i="10"/>
  <c r="T24" i="10"/>
  <c r="U24" i="10"/>
  <c r="V24" i="10"/>
  <c r="Q25" i="10"/>
  <c r="R25" i="10"/>
  <c r="S25" i="10"/>
  <c r="T25" i="10"/>
  <c r="U25" i="10"/>
  <c r="V25" i="10"/>
  <c r="Q26" i="10"/>
  <c r="R26" i="10"/>
  <c r="S26" i="10"/>
  <c r="T26" i="10"/>
  <c r="U26" i="10"/>
  <c r="V26" i="10"/>
  <c r="Q27" i="10"/>
  <c r="R27" i="10"/>
  <c r="S27" i="10"/>
  <c r="T27" i="10"/>
  <c r="U27" i="10"/>
  <c r="V27" i="10"/>
  <c r="Q28" i="10"/>
  <c r="R28" i="10"/>
  <c r="S28" i="10"/>
  <c r="T28" i="10"/>
  <c r="U28" i="10"/>
  <c r="V28" i="10"/>
  <c r="Q29" i="10"/>
  <c r="R29" i="10"/>
  <c r="S29" i="10"/>
  <c r="T29" i="10"/>
  <c r="U29" i="10"/>
  <c r="V29" i="10"/>
  <c r="Q3" i="11"/>
  <c r="R3" i="11"/>
  <c r="S3" i="11"/>
  <c r="T3" i="11"/>
  <c r="U3" i="11"/>
  <c r="V3" i="11"/>
  <c r="Q4" i="11"/>
  <c r="R4" i="11"/>
  <c r="S4" i="11"/>
  <c r="T4" i="11"/>
  <c r="U4" i="11"/>
  <c r="V4" i="11"/>
  <c r="Q5" i="11"/>
  <c r="R5" i="11"/>
  <c r="S5" i="11"/>
  <c r="T5" i="11"/>
  <c r="U5" i="11"/>
  <c r="V5" i="11"/>
  <c r="Q6" i="11"/>
  <c r="R6" i="11"/>
  <c r="S6" i="11"/>
  <c r="T6" i="11"/>
  <c r="U6" i="11"/>
  <c r="V6" i="11"/>
  <c r="Q7" i="11"/>
  <c r="R7" i="11"/>
  <c r="S7" i="11"/>
  <c r="T7" i="11"/>
  <c r="U7" i="11"/>
  <c r="V7" i="11"/>
  <c r="Q8" i="11"/>
  <c r="R8" i="11"/>
  <c r="S8" i="11"/>
  <c r="T8" i="11"/>
  <c r="U8" i="11"/>
  <c r="V8" i="11"/>
  <c r="Q9" i="11"/>
  <c r="R9" i="11"/>
  <c r="S9" i="11"/>
  <c r="T9" i="11"/>
  <c r="U9" i="11"/>
  <c r="V9" i="11"/>
  <c r="Q10" i="11"/>
  <c r="R10" i="11"/>
  <c r="S10" i="11"/>
  <c r="T10" i="11"/>
  <c r="U10" i="11"/>
  <c r="V10" i="11"/>
  <c r="Q11" i="11"/>
  <c r="R11" i="11"/>
  <c r="S11" i="11"/>
  <c r="T11" i="11"/>
  <c r="U11" i="11"/>
  <c r="V11" i="11"/>
  <c r="Q12" i="11"/>
  <c r="R12" i="11"/>
  <c r="S12" i="11"/>
  <c r="T12" i="11"/>
  <c r="U12" i="11"/>
  <c r="V12" i="11"/>
  <c r="Q13" i="11"/>
  <c r="R13" i="11"/>
  <c r="S13" i="11"/>
  <c r="T13" i="11"/>
  <c r="U13" i="11"/>
  <c r="V13" i="11"/>
  <c r="Q14" i="11"/>
  <c r="R14" i="11"/>
  <c r="S14" i="11"/>
  <c r="T14" i="11"/>
  <c r="U14" i="11"/>
  <c r="V14" i="11"/>
  <c r="Q15" i="11"/>
  <c r="R15" i="11"/>
  <c r="S15" i="11"/>
  <c r="T15" i="11"/>
  <c r="U15" i="11"/>
  <c r="V15" i="11"/>
  <c r="Q16" i="11"/>
  <c r="R16" i="11"/>
  <c r="S16" i="11"/>
  <c r="T16" i="11"/>
  <c r="U16" i="11"/>
  <c r="V16" i="11"/>
  <c r="Q17" i="11"/>
  <c r="R17" i="11"/>
  <c r="S17" i="11"/>
  <c r="T17" i="11"/>
  <c r="U17" i="11"/>
  <c r="V17" i="11"/>
  <c r="Q18" i="11"/>
  <c r="R18" i="11"/>
  <c r="S18" i="11"/>
  <c r="T18" i="11"/>
  <c r="U18" i="11"/>
  <c r="V18" i="11"/>
  <c r="Q19" i="11"/>
  <c r="R19" i="11"/>
  <c r="S19" i="11"/>
  <c r="T19" i="11"/>
  <c r="U19" i="11"/>
  <c r="V19" i="11"/>
  <c r="Q20" i="11"/>
  <c r="R20" i="11"/>
  <c r="S20" i="11"/>
  <c r="T20" i="11"/>
  <c r="U20" i="11"/>
  <c r="V20" i="11"/>
  <c r="Q21" i="11"/>
  <c r="R21" i="11"/>
  <c r="S21" i="11"/>
  <c r="T21" i="11"/>
  <c r="U21" i="11"/>
  <c r="V21" i="11"/>
  <c r="Q22" i="11"/>
  <c r="R22" i="11"/>
  <c r="S22" i="11"/>
  <c r="T22" i="11"/>
  <c r="U22" i="11"/>
  <c r="V22" i="11"/>
  <c r="Q23" i="11"/>
  <c r="R23" i="11"/>
  <c r="S23" i="11"/>
  <c r="T23" i="11"/>
  <c r="U23" i="11"/>
  <c r="V23" i="11"/>
  <c r="Q24" i="11"/>
  <c r="R24" i="11"/>
  <c r="S24" i="11"/>
  <c r="T24" i="11"/>
  <c r="U24" i="11"/>
  <c r="V24" i="11"/>
  <c r="Q25" i="11"/>
  <c r="R25" i="11"/>
  <c r="S25" i="11"/>
  <c r="T25" i="11"/>
  <c r="U25" i="11"/>
  <c r="V25" i="11"/>
  <c r="Q26" i="11"/>
  <c r="R26" i="11"/>
  <c r="S26" i="11"/>
  <c r="T26" i="11"/>
  <c r="U26" i="11"/>
  <c r="V26" i="11"/>
  <c r="Q27" i="11"/>
  <c r="R27" i="11"/>
  <c r="S27" i="11"/>
  <c r="T27" i="11"/>
  <c r="U27" i="11"/>
  <c r="V27" i="11"/>
  <c r="Q28" i="11"/>
  <c r="R28" i="11"/>
  <c r="S28" i="11"/>
  <c r="T28" i="11"/>
  <c r="U28" i="11"/>
  <c r="V28" i="11"/>
  <c r="Q29" i="11"/>
  <c r="R29" i="11"/>
  <c r="S29" i="11"/>
  <c r="T29" i="11"/>
  <c r="U29" i="11"/>
  <c r="V29" i="11"/>
  <c r="U2" i="11"/>
  <c r="V2" i="10"/>
  <c r="U2" i="10"/>
  <c r="T2" i="10"/>
  <c r="S2" i="10"/>
  <c r="R2" i="10"/>
  <c r="Q2" i="10"/>
  <c r="Q2" i="11"/>
  <c r="V2" i="11"/>
  <c r="T2" i="11"/>
  <c r="S2" i="11"/>
  <c r="R2" i="11"/>
  <c r="V2" i="9"/>
  <c r="U2" i="9"/>
  <c r="T2" i="9"/>
  <c r="S2" i="9"/>
  <c r="R2" i="9"/>
  <c r="Q2" i="9"/>
  <c r="Q31" i="9" s="1"/>
  <c r="U2" i="8"/>
  <c r="V2" i="12"/>
  <c r="U2" i="12"/>
  <c r="T2" i="12"/>
  <c r="S2" i="12"/>
  <c r="R2" i="12"/>
  <c r="Q2" i="12"/>
  <c r="Q31" i="12" s="1"/>
  <c r="V2" i="8"/>
  <c r="T2" i="8"/>
  <c r="S2" i="8"/>
  <c r="R2" i="8"/>
  <c r="Q2" i="8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2" i="10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2" i="1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2" i="9"/>
  <c r="P31" i="9" s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2" i="8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2" i="12"/>
  <c r="P31" i="12" s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2" i="12"/>
  <c r="O31" i="12" s="1"/>
  <c r="H29" i="11"/>
  <c r="H28" i="11"/>
  <c r="H27" i="11"/>
  <c r="H26" i="11"/>
  <c r="H25" i="11"/>
  <c r="H24" i="11"/>
  <c r="H22" i="11"/>
  <c r="H21" i="11"/>
  <c r="H23" i="11"/>
  <c r="H20" i="11"/>
  <c r="H18" i="11"/>
  <c r="H19" i="11"/>
  <c r="H17" i="11"/>
  <c r="H16" i="11"/>
  <c r="H14" i="11"/>
  <c r="H13" i="11"/>
  <c r="H15" i="11"/>
  <c r="H12" i="11"/>
  <c r="H10" i="11"/>
  <c r="H9" i="11"/>
  <c r="H11" i="11"/>
  <c r="H8" i="11"/>
  <c r="O31" i="10" l="1"/>
  <c r="P31" i="10"/>
  <c r="Q31" i="10"/>
  <c r="P31" i="11"/>
  <c r="Q3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CFAAB28B-0FFF-471B-B094-880AE033BC52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
 total debt directly in finanacial statement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69E37C38-B2AC-4101-8E36-17618B8C3C11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D67F42EE-F79C-4646-A86B-D57F16A7BB71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debt + Current portion of long-term debt, net + long-term debt, net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D81C03F4-C9EA-4FC9-B6B1-08F78715C199}">
      <text>
        <r>
          <rPr>
            <sz val="11"/>
            <color theme="1"/>
            <rFont val="Aptos Narrow"/>
            <family val="2"/>
            <scheme val="minor"/>
          </rPr>
          <t>Nguyen, Nam Tran:
Shares outstanding</t>
        </r>
      </text>
    </comment>
    <comment ref="M1" authorId="0" shapeId="0" xr:uid="{9E742891-CCC5-4224-99BA-B3A8A144B15A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Short-term lease, operating leases + current portion of long-term debt + Long-term debt + Long-term lease liabilities, operating leases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G1" authorId="0" shapeId="0" xr:uid="{8299CF65-A71C-4C95-AC64-D667A1013B96}">
      <text>
        <r>
          <rPr>
            <sz val="11"/>
            <color theme="1"/>
            <rFont val="Aptos Narrow"/>
            <family val="2"/>
            <scheme val="minor"/>
          </rPr>
          <t xml:space="preserve">Nguyen, Nam Tran:
take data from Macrotrend
</t>
        </r>
      </text>
    </comment>
    <comment ref="I1" authorId="0" shapeId="0" xr:uid="{B5DE0923-EFD6-4EC1-B3E8-E122A321518C}">
      <text>
        <r>
          <rPr>
            <sz val="11"/>
            <color theme="1"/>
            <rFont val="Aptos Narrow"/>
            <family val="2"/>
            <scheme val="minor"/>
          </rPr>
          <t xml:space="preserve">Nguyen, Nam Tran:
data is taken from macrotrend
</t>
        </r>
      </text>
    </comment>
    <comment ref="M1" authorId="0" shapeId="0" xr:uid="{79C39A59-7DE0-4F6E-9F77-8C5F6BD2C3F0}">
      <text>
        <r>
          <rPr>
            <sz val="11"/>
            <color theme="1"/>
            <rFont val="Aptos Narrow"/>
            <family val="2"/>
            <scheme val="minor"/>
          </rPr>
          <t xml:space="preserve">Nguyen, Nam Tran:
Total debt = Notes, loans and finance leases payable, net + Operating lease liabilities
</t>
        </r>
      </text>
    </comment>
  </commentList>
</comments>
</file>

<file path=xl/sharedStrings.xml><?xml version="1.0" encoding="utf-8"?>
<sst xmlns="http://schemas.openxmlformats.org/spreadsheetml/2006/main" count="297" uniqueCount="36">
  <si>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</si>
  <si>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</si>
  <si>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</si>
  <si>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</si>
  <si>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</si>
  <si>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</si>
  <si>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</si>
  <si>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</si>
  <si>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</si>
  <si>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</si>
  <si>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</si>
  <si>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</si>
  <si>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</si>
  <si>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</si>
  <si>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</si>
  <si>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</si>
  <si>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</si>
  <si>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RTX</t>
  </si>
  <si>
    <t>FDX</t>
  </si>
  <si>
    <t>LHX</t>
  </si>
  <si>
    <t>TTEK</t>
  </si>
  <si>
    <t>UHAL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</si>
  <si>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</si>
  <si>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</si>
  <si>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</si>
  <si>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</si>
  <si>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</si>
  <si>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</si>
  <si>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</si>
  <si>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</si>
  <si>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</si>
  <si>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</si>
  <si>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</si>
  <si>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</si>
  <si>
    <t xml:space="preserve">Shares Outstanding </t>
  </si>
  <si>
    <t>Total Shareholders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</si>
</sst>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  <font>
      <sz val="10"/>
      <color rgb="FF000000"/>
      <name val="Times New Roman"/>
      <family val="2"/>
      <charset val="1"/>
    </font>
    <font>
      <sz val="9"/>
      <color rgb="FF000000"/>
      <name val="Times New Roman"/>
      <family val="2"/>
      <charset val="1"/>
    </font>
    <font>
      <sz val="9"/>
      <color rgb="FF000000"/>
      <name val="Times New Roman"/>
      <charset val="1"/>
    </font>
    <font>
      <sz val="10"/>
      <color rgb="FF000000"/>
      <name val="Times New Roman"/>
      <charset val="1"/>
    </font>
    <font>
      <sz val="11"/>
      <color rgb="FF000000"/>
      <name val="GT America"/>
      <charset val="1"/>
    </font>
    <font>
      <sz val="11"/>
      <color rgb="FF232A31"/>
      <name val="GT America"/>
      <charset val="1"/>
    </font>
    <font>
      <sz val="11"/>
      <color theme="1"/>
      <name val="Aptos Narrow"/>
      <scheme val="minor"/>
    </font>
    <font>
      <sz val="9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color rgb="FF444444"/>
      <name val="Roboto"/>
      <family val="2"/>
      <charset val="1"/>
    </font>
    <font>
      <sz val="11"/>
      <color rgb="FF000000"/>
      <name val="Aptos Narrow"/>
      <charset val="1"/>
    </font>
    <font>
      <sz val="11"/>
      <color theme="1"/>
      <name val="GT America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wrapText="1"/>
    </xf>
    <xf numFmtId="3" fontId="5" fillId="0" borderId="0" xfId="0" applyNumberFormat="1" applyFont="1"/>
    <xf numFmtId="3" fontId="6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3" fontId="7" fillId="0" borderId="0" xfId="0" applyNumberFormat="1" applyFont="1"/>
    <xf numFmtId="0" fontId="8" fillId="0" borderId="0" xfId="0" applyFont="1"/>
    <xf numFmtId="3" fontId="8" fillId="0" borderId="0" xfId="0" applyNumberFormat="1" applyFont="1"/>
    <xf numFmtId="4" fontId="9" fillId="0" borderId="0" xfId="0" applyNumberFormat="1" applyFont="1" applyAlignment="1">
      <alignment wrapText="1"/>
    </xf>
    <xf numFmtId="3" fontId="9" fillId="0" borderId="0" xfId="0" applyNumberFormat="1" applyFont="1"/>
    <xf numFmtId="3" fontId="10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" fontId="2" fillId="0" borderId="0" xfId="0" applyNumberFormat="1" applyFont="1"/>
    <xf numFmtId="3" fontId="13" fillId="0" borderId="0" xfId="0" applyNumberFormat="1" applyFont="1"/>
    <xf numFmtId="3" fontId="13" fillId="0" borderId="0" xfId="0" applyNumberFormat="1" applyFont="1" applyAlignment="1">
      <alignment wrapText="1"/>
    </xf>
    <xf numFmtId="4" fontId="8" fillId="0" borderId="0" xfId="0" applyNumberFormat="1" applyFont="1"/>
    <xf numFmtId="4" fontId="1" fillId="0" borderId="0" xfId="0" applyNumberFormat="1" applyFont="1"/>
    <xf numFmtId="0" fontId="14" fillId="0" borderId="0" xfId="0" applyFont="1"/>
    <xf numFmtId="3" fontId="14" fillId="0" borderId="0" xfId="0" applyNumberFormat="1" applyFont="1"/>
    <xf numFmtId="0" fontId="7" fillId="0" borderId="0" xfId="0" applyFont="1"/>
    <xf numFmtId="4" fontId="9" fillId="0" borderId="0" xfId="0" applyNumberFormat="1" applyFont="1"/>
    <xf numFmtId="4" fontId="11" fillId="0" borderId="0" xfId="0" applyNumberFormat="1" applyFont="1"/>
    <xf numFmtId="0" fontId="2" fillId="0" borderId="0" xfId="0" applyFont="1"/>
    <xf numFmtId="4" fontId="15" fillId="0" borderId="0" xfId="0" applyNumberFormat="1" applyFont="1"/>
    <xf numFmtId="0" fontId="8" fillId="0" borderId="0" xfId="0" quotePrefix="1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00FC-ECBA-49DE-BAA4-8A27051F5CE2}">
  <dimension ref="A1:R141"/>
  <sheetViews>
    <sheetView workbookViewId="0">
      <selection activeCell="S106" sqref="S106"/>
    </sheetView>
  </sheetViews>
  <sheetFormatPr defaultRowHeight="15"/>
  <cols>
    <col min="14" max="14" width="16.28515625" customWidth="1"/>
  </cols>
  <sheetData>
    <row r="1" spans="1:17" ht="43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>
      <c r="A2" t="s">
        <v>17</v>
      </c>
      <c r="B2">
        <v>4</v>
      </c>
      <c r="C2">
        <v>2024</v>
      </c>
      <c r="D2" s="3">
        <v>0.90997844787886595</v>
      </c>
      <c r="E2" s="3">
        <v>2.4635946538998605</v>
      </c>
      <c r="F2">
        <v>6.8538130694168249</v>
      </c>
      <c r="G2">
        <v>0.99289306588477444</v>
      </c>
      <c r="H2">
        <v>1.6773555422567989</v>
      </c>
      <c r="I2">
        <v>0.61956515064994078</v>
      </c>
      <c r="J2">
        <v>0.10831278277248102</v>
      </c>
      <c r="K2">
        <v>0.40684500626127768</v>
      </c>
      <c r="L2">
        <v>0.91743119266055118</v>
      </c>
      <c r="M2">
        <v>7.0934012202932069</v>
      </c>
      <c r="N2">
        <v>104.67272727272726</v>
      </c>
      <c r="O2">
        <v>2.5497143192100538</v>
      </c>
      <c r="P2">
        <v>2.7236102799388258</v>
      </c>
      <c r="Q2">
        <v>1.3321227600000001</v>
      </c>
    </row>
    <row r="3" spans="1:17">
      <c r="A3" t="s">
        <v>17</v>
      </c>
      <c r="B3">
        <v>3</v>
      </c>
      <c r="C3">
        <v>2024</v>
      </c>
      <c r="D3" s="3">
        <v>0.89308466102826078</v>
      </c>
      <c r="E3" s="3">
        <v>2.4086134110023893</v>
      </c>
      <c r="F3">
        <v>7.327393100701876</v>
      </c>
      <c r="G3">
        <v>0.99075545007368848</v>
      </c>
      <c r="H3">
        <v>1.6684065844160094</v>
      </c>
      <c r="I3">
        <v>0.61862494084527553</v>
      </c>
      <c r="J3">
        <v>0.12789251057476983</v>
      </c>
      <c r="K3">
        <v>0.40821148445821631</v>
      </c>
      <c r="L3">
        <v>1262.5</v>
      </c>
      <c r="M3">
        <v>7.9447546679277208</v>
      </c>
      <c r="N3">
        <v>110.0091743119266</v>
      </c>
      <c r="O3">
        <v>2.6115485244624796</v>
      </c>
      <c r="P3">
        <v>2.6670730110940211</v>
      </c>
      <c r="Q3">
        <v>1.3310164</v>
      </c>
    </row>
    <row r="4" spans="1:17">
      <c r="A4" t="s">
        <v>17</v>
      </c>
      <c r="B4">
        <v>2</v>
      </c>
      <c r="C4">
        <v>2024</v>
      </c>
      <c r="D4" s="3">
        <v>6.8871805372000827E-2</v>
      </c>
      <c r="E4" s="3">
        <v>0.18818343646689836</v>
      </c>
      <c r="F4">
        <v>0.56285178236397748</v>
      </c>
      <c r="G4">
        <v>0.99314032079088066</v>
      </c>
      <c r="H4">
        <v>1.7036195642960075</v>
      </c>
      <c r="I4">
        <v>0.62349459263257823</v>
      </c>
      <c r="J4">
        <v>0.12127509331181277</v>
      </c>
      <c r="K4">
        <v>0.41677543110267362</v>
      </c>
      <c r="L4">
        <v>-93.75</v>
      </c>
      <c r="M4">
        <v>6.6663737608184173</v>
      </c>
      <c r="N4">
        <v>1235.375</v>
      </c>
      <c r="O4">
        <v>2.2288303286784776</v>
      </c>
      <c r="P4">
        <v>2.7240484869034503</v>
      </c>
      <c r="Q4">
        <v>1.3302393700000001</v>
      </c>
    </row>
    <row r="5" spans="1:17">
      <c r="A5" t="s">
        <v>17</v>
      </c>
      <c r="B5">
        <v>1</v>
      </c>
      <c r="C5">
        <v>2024</v>
      </c>
      <c r="D5" s="3">
        <v>1.0668780862367109</v>
      </c>
      <c r="E5" s="3">
        <v>2.8254939241134163</v>
      </c>
      <c r="F5">
        <v>8.8526288526288521</v>
      </c>
      <c r="G5">
        <v>1.0667273817721405</v>
      </c>
      <c r="H5">
        <v>1.6210630734892948</v>
      </c>
      <c r="I5">
        <v>0.61209711150093327</v>
      </c>
      <c r="J5">
        <v>0.12454741331437838</v>
      </c>
      <c r="K5">
        <v>0.41463674283115098</v>
      </c>
      <c r="L5">
        <v>29.292929292929298</v>
      </c>
      <c r="M5">
        <v>6.5728077489976693</v>
      </c>
      <c r="N5">
        <v>74.5625</v>
      </c>
      <c r="O5">
        <v>2.0978433263519882</v>
      </c>
      <c r="P5">
        <v>2.6622799041084568</v>
      </c>
      <c r="Q5">
        <v>1.32950601</v>
      </c>
    </row>
    <row r="6" spans="1:17">
      <c r="A6" t="s">
        <v>17</v>
      </c>
      <c r="B6">
        <v>4</v>
      </c>
      <c r="C6">
        <v>2023</v>
      </c>
      <c r="D6" s="3">
        <v>0.8809592942441109</v>
      </c>
      <c r="E6" s="3">
        <v>2.3846951403056957</v>
      </c>
      <c r="F6">
        <v>7.1561198374065338</v>
      </c>
      <c r="G6">
        <v>1.0354141271572463</v>
      </c>
      <c r="H6">
        <v>1.6793872704772734</v>
      </c>
      <c r="I6">
        <v>0.62040291840933104</v>
      </c>
      <c r="J6">
        <v>0.14086525095699406</v>
      </c>
      <c r="K6">
        <v>0.42293848009650181</v>
      </c>
      <c r="L6">
        <v>-245.58823529411762</v>
      </c>
      <c r="M6">
        <v>5.4469309278867861</v>
      </c>
      <c r="N6">
        <v>82.62626262626263</v>
      </c>
      <c r="O6">
        <v>1.8151274724907187</v>
      </c>
      <c r="P6">
        <v>2.7117294892805779</v>
      </c>
      <c r="Q6">
        <v>1.3269070000000001</v>
      </c>
    </row>
    <row r="7" spans="1:17">
      <c r="A7" t="s">
        <v>17</v>
      </c>
      <c r="B7">
        <v>3</v>
      </c>
      <c r="C7">
        <v>2023</v>
      </c>
      <c r="D7" s="3">
        <v>-0.60575094032983878</v>
      </c>
      <c r="E7" s="3">
        <v>-1.4138743605954365</v>
      </c>
      <c r="F7">
        <v>-7.3083778966131909</v>
      </c>
      <c r="G7">
        <v>1.0336873916714813</v>
      </c>
      <c r="H7">
        <v>1.3103770331628255</v>
      </c>
      <c r="I7">
        <v>0.56140923277703558</v>
      </c>
      <c r="J7">
        <v>0.12123905604195369</v>
      </c>
      <c r="K7">
        <v>0.33627069504844742</v>
      </c>
      <c r="L7">
        <v>-175.55555555555554</v>
      </c>
      <c r="M7">
        <v>7.4169818698752241</v>
      </c>
      <c r="N7">
        <v>-102.13235294117646</v>
      </c>
      <c r="O7">
        <v>1.4348848194723836</v>
      </c>
      <c r="P7">
        <v>2.332059313753664</v>
      </c>
      <c r="Q7">
        <v>1.4379012799999999</v>
      </c>
    </row>
    <row r="8" spans="1:17">
      <c r="A8" t="s">
        <v>17</v>
      </c>
      <c r="B8">
        <v>2</v>
      </c>
      <c r="C8">
        <v>2023</v>
      </c>
      <c r="D8" s="3">
        <v>0.81832253131147448</v>
      </c>
      <c r="E8" s="3">
        <v>1.8308498896247238</v>
      </c>
      <c r="F8">
        <v>7.245427245427245</v>
      </c>
      <c r="G8">
        <v>1.0994971264367817</v>
      </c>
      <c r="H8">
        <v>1.2151490066225166</v>
      </c>
      <c r="I8">
        <v>0.5431268924093956</v>
      </c>
      <c r="J8">
        <v>0.12909482758620688</v>
      </c>
      <c r="K8">
        <v>0.3278495451299695</v>
      </c>
      <c r="L8">
        <v>-7.2164948453608195</v>
      </c>
      <c r="M8">
        <v>7.4607558049249239</v>
      </c>
      <c r="N8">
        <v>104.3111111111111</v>
      </c>
      <c r="O8">
        <v>1.8852613488852095</v>
      </c>
      <c r="P8">
        <v>2.2336989514348784</v>
      </c>
      <c r="Q8">
        <v>1.45551494</v>
      </c>
    </row>
    <row r="9" spans="1:17">
      <c r="A9" t="s">
        <v>17</v>
      </c>
      <c r="B9">
        <v>1</v>
      </c>
      <c r="C9">
        <v>2023</v>
      </c>
      <c r="D9" s="3">
        <v>0.88222920636491875</v>
      </c>
      <c r="E9" s="3">
        <v>1.9589257503949447</v>
      </c>
      <c r="F9">
        <v>8.2839549204136169</v>
      </c>
      <c r="G9">
        <v>1.1339712918660287</v>
      </c>
      <c r="H9">
        <v>1.1985850676557457</v>
      </c>
      <c r="I9">
        <v>0.53979930213566285</v>
      </c>
      <c r="J9">
        <v>0.14685506379585328</v>
      </c>
      <c r="K9">
        <v>0.32145487085317997</v>
      </c>
      <c r="L9">
        <v>1.0416666666666676</v>
      </c>
      <c r="M9">
        <v>7.9177023135587321</v>
      </c>
      <c r="N9">
        <v>96.164948453608247</v>
      </c>
      <c r="O9">
        <v>1.8723171594972183</v>
      </c>
      <c r="P9">
        <v>2.2013874579298029</v>
      </c>
      <c r="Q9">
        <v>1.46114202</v>
      </c>
    </row>
    <row r="10" spans="1:17">
      <c r="A10" t="s">
        <v>17</v>
      </c>
      <c r="B10">
        <v>4</v>
      </c>
      <c r="C10">
        <v>2022</v>
      </c>
      <c r="D10" s="3">
        <v>0.89510524725551421</v>
      </c>
      <c r="E10" s="3">
        <v>1.9578147373058705</v>
      </c>
      <c r="F10">
        <v>7.859393135466755</v>
      </c>
      <c r="G10">
        <v>1.0851101907245488</v>
      </c>
      <c r="H10">
        <v>1.1654642581782135</v>
      </c>
      <c r="I10">
        <v>0.53284570450196389</v>
      </c>
      <c r="J10">
        <v>0.15902234494043055</v>
      </c>
      <c r="K10">
        <v>0.30526275515084267</v>
      </c>
      <c r="L10">
        <v>2.1276595744680873</v>
      </c>
      <c r="M10">
        <v>7.7473356546730781</v>
      </c>
      <c r="N10">
        <v>99.583333333333329</v>
      </c>
      <c r="O10">
        <v>1.9299006498513052</v>
      </c>
      <c r="P10">
        <v>2.1828464037889637</v>
      </c>
      <c r="Q10">
        <v>1.46624</v>
      </c>
    </row>
    <row r="11" spans="1:17">
      <c r="A11" t="s">
        <v>17</v>
      </c>
      <c r="B11">
        <v>3</v>
      </c>
      <c r="C11">
        <v>2022</v>
      </c>
      <c r="D11" s="3">
        <v>0.87659977879601825</v>
      </c>
      <c r="E11" s="3">
        <v>1.9761494293815094</v>
      </c>
      <c r="F11">
        <v>8.182408117515191</v>
      </c>
      <c r="G11">
        <v>1.0898548458551587</v>
      </c>
      <c r="H11">
        <v>1.2318093094162736</v>
      </c>
      <c r="I11">
        <v>0.54641807552535948</v>
      </c>
      <c r="J11">
        <v>0.14022880671305346</v>
      </c>
      <c r="K11">
        <v>0.32274157129899456</v>
      </c>
      <c r="L11">
        <v>6.8181818181818121</v>
      </c>
      <c r="M11">
        <v>6.6855634198690348</v>
      </c>
      <c r="N11">
        <v>82.010638297872347</v>
      </c>
      <c r="O11">
        <v>1.6146435312835712</v>
      </c>
      <c r="P11">
        <v>2.2599769188026273</v>
      </c>
      <c r="Q11" s="35">
        <v>1.4700607800000001</v>
      </c>
    </row>
    <row r="12" spans="1:17">
      <c r="A12" t="s">
        <v>17</v>
      </c>
      <c r="B12">
        <v>2</v>
      </c>
      <c r="C12">
        <v>2022</v>
      </c>
      <c r="D12" s="3">
        <v>0.8200381091329858</v>
      </c>
      <c r="E12" s="3">
        <v>1.8511946167714826</v>
      </c>
      <c r="F12">
        <v>7.9931347309059708</v>
      </c>
      <c r="G12">
        <v>1.0972266327934794</v>
      </c>
      <c r="H12">
        <v>1.2349200039749577</v>
      </c>
      <c r="I12">
        <v>0.54704214014853758</v>
      </c>
      <c r="J12">
        <v>0.12615115909812638</v>
      </c>
      <c r="K12">
        <v>0.30841204076423118</v>
      </c>
      <c r="L12">
        <v>22.222222222222225</v>
      </c>
      <c r="M12">
        <v>8.1446303395549826</v>
      </c>
      <c r="N12">
        <v>102.26136363636363</v>
      </c>
      <c r="O12">
        <v>1.8862807081032351</v>
      </c>
      <c r="P12">
        <v>2.2599267472068822</v>
      </c>
      <c r="Q12">
        <v>1.47651405</v>
      </c>
    </row>
    <row r="13" spans="1:17">
      <c r="A13" t="s">
        <v>17</v>
      </c>
      <c r="B13">
        <v>1</v>
      </c>
      <c r="C13">
        <v>2022</v>
      </c>
      <c r="D13" s="3">
        <v>0.68019527377232281</v>
      </c>
      <c r="E13" s="3">
        <v>1.4959565013386327</v>
      </c>
      <c r="F13">
        <v>6.8974293713413086</v>
      </c>
      <c r="G13">
        <v>1.1621074250506318</v>
      </c>
      <c r="H13">
        <v>1.1777759377328807</v>
      </c>
      <c r="I13">
        <v>0.53552200594857124</v>
      </c>
      <c r="J13">
        <v>0.17229084063097241</v>
      </c>
      <c r="K13">
        <v>0.30280755094579254</v>
      </c>
      <c r="L13">
        <v>59.999999999999986</v>
      </c>
      <c r="M13">
        <v>8.7258911487083228</v>
      </c>
      <c r="N13">
        <v>128.06944444444443</v>
      </c>
      <c r="O13">
        <v>1.8925244306408877</v>
      </c>
      <c r="P13">
        <v>2.2133670061549502</v>
      </c>
      <c r="Q13">
        <v>1.4872151100000002</v>
      </c>
    </row>
    <row r="14" spans="1:17">
      <c r="A14" t="s">
        <v>17</v>
      </c>
      <c r="B14">
        <v>4</v>
      </c>
      <c r="C14">
        <v>2021</v>
      </c>
      <c r="D14" s="3">
        <v>0.42502044558994817</v>
      </c>
      <c r="E14" s="3">
        <v>0.938851480812394</v>
      </c>
      <c r="F14">
        <v>4.0248767894860364</v>
      </c>
      <c r="G14">
        <v>1.1862111766199328</v>
      </c>
      <c r="H14">
        <v>1.1866343679859856</v>
      </c>
      <c r="I14">
        <v>0.5371923868057793</v>
      </c>
      <c r="J14">
        <v>0.22093712093429999</v>
      </c>
      <c r="K14">
        <v>0.30113913517546126</v>
      </c>
      <c r="L14">
        <v>-51.612903225806448</v>
      </c>
      <c r="M14">
        <v>6.9792704060079789</v>
      </c>
      <c r="N14">
        <v>177.02222222222221</v>
      </c>
      <c r="O14">
        <v>1.6279997372310724</v>
      </c>
      <c r="P14">
        <v>2.1909454207040016</v>
      </c>
      <c r="Q14">
        <v>1.4932799999999999</v>
      </c>
    </row>
    <row r="15" spans="1:17">
      <c r="A15" t="s">
        <v>17</v>
      </c>
      <c r="B15">
        <v>3</v>
      </c>
      <c r="C15">
        <v>2021</v>
      </c>
      <c r="D15" s="3">
        <v>0.87735872823923611</v>
      </c>
      <c r="E15" s="3">
        <v>1.9534975037863913</v>
      </c>
      <c r="F15">
        <v>8.5918707210263374</v>
      </c>
      <c r="G15">
        <v>1.2303184788022619</v>
      </c>
      <c r="H15">
        <v>1.2032731250350592</v>
      </c>
      <c r="I15">
        <v>0.54041644622477514</v>
      </c>
      <c r="J15">
        <v>0.21903841082886524</v>
      </c>
      <c r="K15">
        <v>0.30469207067358323</v>
      </c>
      <c r="L15">
        <v>36.764705882352935</v>
      </c>
      <c r="M15">
        <v>7.3024806780978224</v>
      </c>
      <c r="N15">
        <v>85.053763440860209</v>
      </c>
      <c r="O15">
        <v>1.6603343135973523</v>
      </c>
      <c r="P15">
        <v>2.2270292253323611</v>
      </c>
      <c r="Q15" s="35">
        <v>1.49677774</v>
      </c>
    </row>
    <row r="16" spans="1:17">
      <c r="A16" t="s">
        <v>17</v>
      </c>
      <c r="B16">
        <v>2</v>
      </c>
      <c r="C16">
        <v>2021</v>
      </c>
      <c r="D16" s="3">
        <v>0.64971858119593551</v>
      </c>
      <c r="E16" s="3">
        <v>1.4511706391056738</v>
      </c>
      <c r="F16">
        <v>6.4987405541561714</v>
      </c>
      <c r="G16">
        <v>1.1748864746795424</v>
      </c>
      <c r="H16">
        <v>1.2105322365183153</v>
      </c>
      <c r="I16">
        <v>0.54197987887029553</v>
      </c>
      <c r="J16">
        <v>0.23139046962119905</v>
      </c>
      <c r="K16">
        <v>0.30685107751688645</v>
      </c>
      <c r="L16">
        <v>36.000000000000007</v>
      </c>
      <c r="M16">
        <v>7.4093027306486157</v>
      </c>
      <c r="N16">
        <v>114.75</v>
      </c>
      <c r="O16">
        <v>1.6544994356000846</v>
      </c>
      <c r="P16">
        <v>2.245981860367011</v>
      </c>
      <c r="Q16">
        <v>1.5078780900000002</v>
      </c>
    </row>
    <row r="17" spans="1:18">
      <c r="A17" t="s">
        <v>17</v>
      </c>
      <c r="B17">
        <v>1</v>
      </c>
      <c r="C17">
        <v>2021</v>
      </c>
      <c r="D17" s="3">
        <v>0.46884339509862522</v>
      </c>
      <c r="E17" s="3">
        <v>1.0500627527541486</v>
      </c>
      <c r="F17">
        <v>4.9373811553340765</v>
      </c>
      <c r="G17">
        <v>1.1703292169751642</v>
      </c>
      <c r="H17">
        <v>1.2169292985636593</v>
      </c>
      <c r="I17">
        <v>0.54334777844192073</v>
      </c>
      <c r="J17">
        <v>0.2359525839544542</v>
      </c>
      <c r="K17">
        <v>0.30545870137920345</v>
      </c>
      <c r="L17">
        <v>400</v>
      </c>
      <c r="M17">
        <v>6.9798842217690655</v>
      </c>
      <c r="N17">
        <v>140.52000000000001</v>
      </c>
      <c r="O17">
        <v>1.4844542499818718</v>
      </c>
      <c r="P17">
        <v>2.2504601868637568</v>
      </c>
      <c r="Q17">
        <v>1.5150898700000002</v>
      </c>
    </row>
    <row r="18" spans="1:18">
      <c r="A18" t="s">
        <v>17</v>
      </c>
      <c r="B18">
        <v>4</v>
      </c>
      <c r="C18">
        <v>2020</v>
      </c>
      <c r="D18" s="3">
        <v>8.3254703890769818E-2</v>
      </c>
      <c r="E18" s="3">
        <v>0.18707647963637875</v>
      </c>
      <c r="F18">
        <v>1.4108057268262097</v>
      </c>
      <c r="G18">
        <v>1.2099977683552778</v>
      </c>
      <c r="H18">
        <v>1.223189168964705</v>
      </c>
      <c r="I18">
        <v>0.54435625612847127</v>
      </c>
      <c r="J18">
        <v>0.24553671055567955</v>
      </c>
      <c r="K18">
        <v>0.30603158117438883</v>
      </c>
      <c r="L18">
        <v>-41.176470588235297</v>
      </c>
      <c r="M18">
        <v>10.260857788692654</v>
      </c>
      <c r="N18">
        <v>646.20000000000005</v>
      </c>
      <c r="O18">
        <v>1.3606162185607584</v>
      </c>
      <c r="P18">
        <v>2.2487424303313333</v>
      </c>
      <c r="Q18">
        <v>1.519439</v>
      </c>
    </row>
    <row r="19" spans="1:18">
      <c r="A19" t="s">
        <v>17</v>
      </c>
      <c r="B19">
        <v>3</v>
      </c>
      <c r="C19">
        <v>2020</v>
      </c>
      <c r="D19" s="3">
        <v>0.1625625773557719</v>
      </c>
      <c r="E19" s="3">
        <v>0.38608344667222394</v>
      </c>
      <c r="F19">
        <v>1.790194615854072</v>
      </c>
      <c r="G19">
        <v>1.2235251110736178</v>
      </c>
      <c r="H19">
        <v>1.3496687579520028</v>
      </c>
      <c r="I19">
        <v>0.56828551899950119</v>
      </c>
      <c r="J19">
        <v>0.28122715257859515</v>
      </c>
      <c r="K19">
        <v>0.32405100830367733</v>
      </c>
      <c r="L19">
        <v>-106.66666666666667</v>
      </c>
      <c r="M19">
        <v>5.3160739212449988</v>
      </c>
      <c r="N19">
        <v>303.64705882352939</v>
      </c>
      <c r="O19">
        <v>1.1464944225069098</v>
      </c>
      <c r="P19">
        <v>2.3685341990962137</v>
      </c>
      <c r="Q19" s="35">
        <v>1.51871643</v>
      </c>
    </row>
    <row r="20" spans="1:18">
      <c r="A20" t="s">
        <v>17</v>
      </c>
      <c r="B20">
        <v>2</v>
      </c>
      <c r="C20">
        <v>2020</v>
      </c>
      <c r="D20" s="3">
        <v>-2.3743630701412237</v>
      </c>
      <c r="E20" s="3">
        <v>-5.7047229453328372</v>
      </c>
      <c r="F20">
        <v>-27.274020339947374</v>
      </c>
      <c r="G20">
        <v>1.1978691451078178</v>
      </c>
      <c r="H20">
        <v>1.3773149869840089</v>
      </c>
      <c r="I20">
        <v>0.57325235114569983</v>
      </c>
      <c r="J20">
        <v>0.19764245841716019</v>
      </c>
      <c r="K20">
        <v>0.32758189547386846</v>
      </c>
      <c r="L20">
        <v>2449.9999999999995</v>
      </c>
      <c r="M20">
        <v>5.9613429356944732</v>
      </c>
      <c r="N20">
        <v>-21.517647058823531</v>
      </c>
      <c r="O20">
        <v>1.2468939087958348</v>
      </c>
      <c r="P20">
        <v>2.23941242097434</v>
      </c>
      <c r="Q20">
        <v>1.5276552400000001</v>
      </c>
    </row>
    <row r="21" spans="1:18">
      <c r="A21" t="s">
        <v>17</v>
      </c>
      <c r="B21">
        <v>1</v>
      </c>
      <c r="C21">
        <v>2020</v>
      </c>
      <c r="D21" s="3">
        <v>-5.9467514974350155E-2</v>
      </c>
      <c r="E21" s="3">
        <v>-0.21060110121539671</v>
      </c>
      <c r="F21">
        <v>-0.45579352004393187</v>
      </c>
      <c r="G21">
        <v>1.2340486318328996</v>
      </c>
      <c r="H21">
        <v>2.4749942909340032</v>
      </c>
      <c r="I21">
        <v>0.69886510188289919</v>
      </c>
      <c r="J21">
        <v>0.25398387403974348</v>
      </c>
      <c r="K21">
        <v>0.5402892802986119</v>
      </c>
      <c r="L21">
        <v>-107.57575757575759</v>
      </c>
      <c r="M21">
        <v>2.4924116687534319</v>
      </c>
      <c r="N21">
        <v>-524</v>
      </c>
      <c r="O21">
        <v>1.1516281365101113</v>
      </c>
      <c r="P21">
        <v>3.541993352109817</v>
      </c>
      <c r="Q21">
        <v>0.86616062000000005</v>
      </c>
    </row>
    <row r="22" spans="1:18">
      <c r="A22" t="s">
        <v>17</v>
      </c>
      <c r="B22">
        <v>4</v>
      </c>
      <c r="C22">
        <v>2019</v>
      </c>
      <c r="D22" s="3">
        <v>0.8186799412670559</v>
      </c>
      <c r="E22" s="3">
        <v>2.7361516732896058</v>
      </c>
      <c r="F22">
        <v>-9.4105055162193327</v>
      </c>
      <c r="G22">
        <v>1.3215650083701764</v>
      </c>
      <c r="H22">
        <v>2.2810599894671326</v>
      </c>
      <c r="I22">
        <v>0.68251262400171897</v>
      </c>
      <c r="J22">
        <v>0.10595784865004078</v>
      </c>
      <c r="K22">
        <v>0.50869145908310398</v>
      </c>
      <c r="L22">
        <v>-0.75187969924812093</v>
      </c>
      <c r="M22">
        <v>-5.8924341182282234</v>
      </c>
      <c r="N22">
        <v>62.72727272727272</v>
      </c>
      <c r="O22">
        <v>1.7132547709101353</v>
      </c>
      <c r="P22">
        <v>3.334897304543496</v>
      </c>
      <c r="Q22">
        <v>0.86436599999999997</v>
      </c>
    </row>
    <row r="23" spans="1:18">
      <c r="A23" t="s">
        <v>17</v>
      </c>
      <c r="B23">
        <v>3</v>
      </c>
      <c r="C23">
        <v>2019</v>
      </c>
      <c r="D23" s="3">
        <v>0.82584580854477041</v>
      </c>
      <c r="E23" s="3">
        <v>2.836809330829297</v>
      </c>
      <c r="F23">
        <v>5.8883873615100537</v>
      </c>
      <c r="G23">
        <v>1.0632327719515282</v>
      </c>
      <c r="H23">
        <v>2.3742957398438271</v>
      </c>
      <c r="I23">
        <v>0.69119985036940057</v>
      </c>
      <c r="J23">
        <v>0.20639919026063486</v>
      </c>
      <c r="K23">
        <v>0.52430882076358853</v>
      </c>
      <c r="L23">
        <v>-39.545454545454547</v>
      </c>
      <c r="M23">
        <v>3.3253743021132536</v>
      </c>
      <c r="N23">
        <v>56.46616541353383</v>
      </c>
      <c r="O23">
        <v>1.6020435256004744</v>
      </c>
      <c r="P23">
        <v>3.4348003360680042</v>
      </c>
      <c r="Q23" s="35">
        <v>0.86326893999999998</v>
      </c>
    </row>
    <row r="24" spans="1:18">
      <c r="A24" t="s">
        <v>17</v>
      </c>
      <c r="B24">
        <v>2</v>
      </c>
      <c r="C24">
        <v>2019</v>
      </c>
      <c r="D24" s="3">
        <v>1.3670048204906828</v>
      </c>
      <c r="E24" s="3">
        <v>4.662119055798204</v>
      </c>
      <c r="F24">
        <v>9.6770907609249264</v>
      </c>
      <c r="G24">
        <v>1.0461859861103269</v>
      </c>
      <c r="H24">
        <v>2.3532413996172155</v>
      </c>
      <c r="I24">
        <v>0.69000647528599179</v>
      </c>
      <c r="J24">
        <v>0.1925074812263565</v>
      </c>
      <c r="K24">
        <v>0.52614382884716004</v>
      </c>
      <c r="L24">
        <v>41.025641025641029</v>
      </c>
      <c r="M24">
        <v>3.1289389393908529</v>
      </c>
      <c r="N24">
        <v>32.36363636363636</v>
      </c>
      <c r="O24">
        <v>1.5074247223830792</v>
      </c>
      <c r="P24">
        <v>3.3907101143446043</v>
      </c>
      <c r="Q24">
        <v>0.86283127999999998</v>
      </c>
    </row>
    <row r="25" spans="1:18">
      <c r="A25" t="s">
        <v>17</v>
      </c>
      <c r="B25">
        <v>1</v>
      </c>
      <c r="C25">
        <v>2019</v>
      </c>
      <c r="D25" s="3">
        <v>0.97976415781045267</v>
      </c>
      <c r="E25" s="3">
        <v>3.387186068750315</v>
      </c>
      <c r="F25">
        <v>7.32915872583719</v>
      </c>
      <c r="G25">
        <v>1.1273445212240869</v>
      </c>
      <c r="H25">
        <v>2.3988373848709044</v>
      </c>
      <c r="I25">
        <v>0.69387829378366572</v>
      </c>
      <c r="J25">
        <v>0.19870712989204853</v>
      </c>
      <c r="K25">
        <v>0.53207573830719235</v>
      </c>
      <c r="L25">
        <v>83.529411764705898</v>
      </c>
      <c r="M25">
        <v>3.2914036777566018</v>
      </c>
      <c r="N25">
        <v>44.935897435897431</v>
      </c>
      <c r="O25">
        <v>1.5211291092153605</v>
      </c>
      <c r="P25">
        <v>3.4172706225778851</v>
      </c>
      <c r="Q25">
        <v>0.86229142000000003</v>
      </c>
    </row>
    <row r="26" spans="1:18">
      <c r="A26" t="s">
        <v>17</v>
      </c>
      <c r="B26">
        <v>4</v>
      </c>
      <c r="C26">
        <v>2018</v>
      </c>
      <c r="D26" s="3">
        <v>0.51113545089448698</v>
      </c>
      <c r="E26" s="3">
        <v>1.7843208656297145</v>
      </c>
      <c r="F26">
        <v>-4.9869148008141897</v>
      </c>
      <c r="G26">
        <v>1.1318222392246875</v>
      </c>
      <c r="H26">
        <v>2.4317744368724963</v>
      </c>
      <c r="I26">
        <v>0.69660460021905801</v>
      </c>
      <c r="J26">
        <v>0.19612343789849529</v>
      </c>
      <c r="K26">
        <v>0.54221687722515266</v>
      </c>
      <c r="L26">
        <v>-44.805194805194809</v>
      </c>
      <c r="M26">
        <v>-3.6053735635359119</v>
      </c>
      <c r="N26">
        <v>67.729411764705887</v>
      </c>
      <c r="O26">
        <v>1.2900046491182438</v>
      </c>
      <c r="P26">
        <v>3.2402590646621237</v>
      </c>
      <c r="Q26">
        <v>0.86148199999999997</v>
      </c>
    </row>
    <row r="27" spans="1:18">
      <c r="A27" t="s">
        <v>17</v>
      </c>
      <c r="B27">
        <v>3</v>
      </c>
      <c r="C27">
        <v>2018</v>
      </c>
      <c r="D27" s="3">
        <v>1.0770930667571494</v>
      </c>
      <c r="E27" s="3">
        <v>3.8559770759359626</v>
      </c>
      <c r="F27">
        <v>7.4984857662023021</v>
      </c>
      <c r="G27">
        <v>1.5169031089646845</v>
      </c>
      <c r="H27">
        <v>2.5093129010153867</v>
      </c>
      <c r="I27">
        <v>0.70092831849937798</v>
      </c>
      <c r="J27">
        <v>0.5206383942046483</v>
      </c>
      <c r="K27">
        <v>0.55438659800968781</v>
      </c>
      <c r="L27">
        <v>-39.84375</v>
      </c>
      <c r="M27">
        <v>3.6463944562083581</v>
      </c>
      <c r="N27">
        <v>48.805194805194802</v>
      </c>
      <c r="O27">
        <v>1.8751003697751198</v>
      </c>
      <c r="P27">
        <v>3.3717685167881393</v>
      </c>
      <c r="Q27" s="35">
        <v>0.80098419999999992</v>
      </c>
    </row>
    <row r="28" spans="1:18">
      <c r="A28" t="s">
        <v>17</v>
      </c>
      <c r="B28">
        <v>2</v>
      </c>
      <c r="C28">
        <v>2018</v>
      </c>
      <c r="D28" s="3">
        <v>2.0163632604436392</v>
      </c>
      <c r="E28" s="3">
        <v>6.5297793648769291</v>
      </c>
      <c r="F28">
        <v>12.259802454354983</v>
      </c>
      <c r="G28">
        <v>1.4582734960906334</v>
      </c>
      <c r="H28">
        <v>2.1710559877566635</v>
      </c>
      <c r="I28">
        <v>0.6704112475263122</v>
      </c>
      <c r="J28">
        <v>0.44151906813467368</v>
      </c>
      <c r="K28">
        <v>0.47440215843011074</v>
      </c>
      <c r="L28">
        <v>58.024691358024683</v>
      </c>
      <c r="M28">
        <v>3.202288977515714</v>
      </c>
      <c r="N28">
        <v>26.1171875</v>
      </c>
      <c r="O28">
        <v>1.70559359040301</v>
      </c>
      <c r="P28">
        <v>3.1939165922713939</v>
      </c>
      <c r="Q28">
        <v>0.80009329000000007</v>
      </c>
    </row>
    <row r="29" spans="1:18">
      <c r="A29" t="s">
        <v>17</v>
      </c>
      <c r="B29">
        <v>1</v>
      </c>
      <c r="C29">
        <v>2018</v>
      </c>
      <c r="D29" s="3">
        <v>1.313032122212211</v>
      </c>
      <c r="E29" s="3">
        <v>4.2477238488242612</v>
      </c>
      <c r="F29">
        <v>8.5093819708699634</v>
      </c>
      <c r="G29">
        <v>1.3230290540267506</v>
      </c>
      <c r="H29">
        <v>2.16650291478352</v>
      </c>
      <c r="I29">
        <v>0.66969700037457358</v>
      </c>
      <c r="J29">
        <v>0.30981533115125065</v>
      </c>
      <c r="K29">
        <v>0.47246937682486478</v>
      </c>
      <c r="L29">
        <v>224.00000000000003</v>
      </c>
      <c r="M29">
        <v>3.5116112853956176</v>
      </c>
      <c r="N29">
        <v>41.296296296296298</v>
      </c>
      <c r="O29">
        <v>1.752930477893496</v>
      </c>
      <c r="P29">
        <v>3.2046079779917469</v>
      </c>
      <c r="Q29">
        <v>0.80005947999999993</v>
      </c>
    </row>
    <row r="30" spans="1:18">
      <c r="A30" t="s">
        <v>18</v>
      </c>
      <c r="B30">
        <v>4</v>
      </c>
      <c r="C30">
        <v>2024</v>
      </c>
      <c r="D30">
        <v>4.181479600474014</v>
      </c>
      <c r="E30">
        <v>2.8004535147392291</v>
      </c>
      <c r="F30">
        <v>3.3732416807028724</v>
      </c>
      <c r="G30">
        <v>1.2313090605892163</v>
      </c>
      <c r="H30">
        <v>2.2305744520030233</v>
      </c>
      <c r="I30">
        <v>0.6904575285736011</v>
      </c>
      <c r="J30">
        <v>0.34943023902167869</v>
      </c>
      <c r="K30">
        <v>0.58483697869269147</v>
      </c>
      <c r="L30">
        <v>-5.6074766355140238</v>
      </c>
      <c r="M30">
        <v>3.284326404545455</v>
      </c>
      <c r="N30" s="36">
        <v>98.861386138613867</v>
      </c>
      <c r="O30">
        <v>2.7266363616269844</v>
      </c>
      <c r="P30">
        <v>3.2538170823885109</v>
      </c>
      <c r="Q30">
        <v>0.240850603</v>
      </c>
      <c r="R30" s="30"/>
    </row>
    <row r="31" spans="1:18">
      <c r="A31" t="s">
        <v>18</v>
      </c>
      <c r="B31">
        <v>3</v>
      </c>
      <c r="C31">
        <v>2024</v>
      </c>
      <c r="D31">
        <v>4.3881949817619104</v>
      </c>
      <c r="E31">
        <v>2.9216956137768619</v>
      </c>
      <c r="F31">
        <v>3.6795032207238516</v>
      </c>
      <c r="G31">
        <v>1.2822620650556305</v>
      </c>
      <c r="H31">
        <v>2.1907197527229907</v>
      </c>
      <c r="I31">
        <v>0.68659108994245255</v>
      </c>
      <c r="J31">
        <v>0.42116079654170507</v>
      </c>
      <c r="K31">
        <v>0.58152784835466043</v>
      </c>
      <c r="L31">
        <v>-45.315161839863713</v>
      </c>
      <c r="M31">
        <v>3.3314674473960797</v>
      </c>
      <c r="N31" s="37">
        <v>91.663551401869157</v>
      </c>
      <c r="O31">
        <v>2.6453391244980868</v>
      </c>
      <c r="P31">
        <v>3.1961657344715926</v>
      </c>
      <c r="Q31">
        <v>0.24432346400000002</v>
      </c>
      <c r="R31" s="31"/>
    </row>
    <row r="32" spans="1:18">
      <c r="A32" t="s">
        <v>18</v>
      </c>
      <c r="B32">
        <v>2</v>
      </c>
      <c r="C32">
        <v>2024</v>
      </c>
      <c r="D32">
        <v>8.0957873345416598</v>
      </c>
      <c r="E32">
        <v>5.3440649699079108</v>
      </c>
      <c r="F32">
        <v>6.6669682029942559</v>
      </c>
      <c r="G32">
        <v>1.3633096218644702</v>
      </c>
      <c r="H32">
        <v>2.1544848089333621</v>
      </c>
      <c r="I32">
        <v>0.68299102371073594</v>
      </c>
      <c r="J32">
        <v>0.48678397603893675</v>
      </c>
      <c r="K32">
        <v>0.57761749437221477</v>
      </c>
      <c r="L32">
        <v>67.236467236467249</v>
      </c>
      <c r="M32">
        <v>2.7486627026324122</v>
      </c>
      <c r="N32" s="37">
        <v>42.37649063032368</v>
      </c>
      <c r="O32">
        <v>2.2032551552643027</v>
      </c>
      <c r="P32">
        <v>3.1382967152490755</v>
      </c>
      <c r="Q32">
        <v>0.244302246</v>
      </c>
      <c r="R32" s="31"/>
    </row>
    <row r="33" spans="1:18">
      <c r="A33" t="s">
        <v>18</v>
      </c>
      <c r="B33">
        <v>1</v>
      </c>
      <c r="C33">
        <v>2024</v>
      </c>
      <c r="D33">
        <v>5.0447658402203857</v>
      </c>
      <c r="E33">
        <v>3.3327014218009481</v>
      </c>
      <c r="F33">
        <v>4.0436102677339223</v>
      </c>
      <c r="G33">
        <v>1.309287646528404</v>
      </c>
      <c r="H33">
        <v>2.2649857819905215</v>
      </c>
      <c r="I33">
        <v>0.69371995262094432</v>
      </c>
      <c r="J33">
        <v>0.42410580102194168</v>
      </c>
      <c r="K33">
        <v>0.58717463100064171</v>
      </c>
      <c r="L33">
        <v>-1.1267605633802829</v>
      </c>
      <c r="M33">
        <v>2.7467583577146013</v>
      </c>
      <c r="N33" s="37">
        <v>69.128205128205124</v>
      </c>
      <c r="O33">
        <v>2.263849599241706</v>
      </c>
      <c r="P33">
        <v>3.301706161137441</v>
      </c>
      <c r="Q33">
        <v>0.24608074999999999</v>
      </c>
      <c r="R33" s="31"/>
    </row>
    <row r="34" spans="1:18">
      <c r="A34" t="s">
        <v>18</v>
      </c>
      <c r="B34">
        <v>4</v>
      </c>
      <c r="C34">
        <v>2023</v>
      </c>
      <c r="D34">
        <v>4.7078516503635512</v>
      </c>
      <c r="E34">
        <v>3.3624747814391389</v>
      </c>
      <c r="F34">
        <v>4.0604556733588995</v>
      </c>
      <c r="G34">
        <v>1.3417321729365526</v>
      </c>
      <c r="H34">
        <v>2.2896585220055292</v>
      </c>
      <c r="I34">
        <v>0.69601708100986925</v>
      </c>
      <c r="J34">
        <v>0.47227681078046041</v>
      </c>
      <c r="K34">
        <v>0.58788569316992056</v>
      </c>
      <c r="L34">
        <v>-16.07565011820332</v>
      </c>
      <c r="M34">
        <v>2.8304995759476657</v>
      </c>
      <c r="N34" s="37">
        <v>70.721126760563379</v>
      </c>
      <c r="O34">
        <v>2.3439446723783908</v>
      </c>
      <c r="P34">
        <v>3.2807853246656205</v>
      </c>
      <c r="Q34">
        <v>0.24989254800000002</v>
      </c>
      <c r="R34" s="31"/>
    </row>
    <row r="35" spans="1:18">
      <c r="A35" t="s">
        <v>18</v>
      </c>
      <c r="B35">
        <v>3</v>
      </c>
      <c r="C35">
        <v>2023</v>
      </c>
      <c r="D35">
        <v>5.7076295864880606</v>
      </c>
      <c r="E35">
        <v>4.0627119921610007</v>
      </c>
      <c r="F35">
        <v>4.9720953830542864</v>
      </c>
      <c r="G35">
        <v>1.3675331257693144</v>
      </c>
      <c r="H35">
        <v>2.3005200874349891</v>
      </c>
      <c r="I35">
        <v>0.69701744770256691</v>
      </c>
      <c r="J35">
        <v>0.51082470494533339</v>
      </c>
      <c r="K35">
        <v>0.59020849420849419</v>
      </c>
      <c r="L35">
        <v>-29.617304492512471</v>
      </c>
      <c r="M35">
        <v>2.9215842173875739</v>
      </c>
      <c r="N35" s="37">
        <v>59.560283687943254</v>
      </c>
      <c r="O35">
        <v>2.3872340173807189</v>
      </c>
      <c r="P35">
        <v>3.292360744704907</v>
      </c>
      <c r="Q35">
        <v>0.25142044699999999</v>
      </c>
      <c r="R35" s="31"/>
    </row>
    <row r="36" spans="1:18">
      <c r="A36" t="s">
        <v>18</v>
      </c>
      <c r="B36">
        <v>2</v>
      </c>
      <c r="C36">
        <v>2023</v>
      </c>
      <c r="D36">
        <v>8.2643739924771626</v>
      </c>
      <c r="E36">
        <v>5.8954308494326897</v>
      </c>
      <c r="F36">
        <v>7.0132238942088465</v>
      </c>
      <c r="G36">
        <v>1.3697924333873104</v>
      </c>
      <c r="H36">
        <v>2.3403480527445568</v>
      </c>
      <c r="I36">
        <v>0.70062999896721478</v>
      </c>
      <c r="J36">
        <v>0.50463712645370229</v>
      </c>
      <c r="K36">
        <v>0.59503259857187207</v>
      </c>
      <c r="L36">
        <v>97.049180327868854</v>
      </c>
      <c r="M36">
        <v>2.396415630243502</v>
      </c>
      <c r="N36" s="37">
        <v>34.811980033277869</v>
      </c>
      <c r="O36">
        <v>2.0144662209153634</v>
      </c>
      <c r="P36">
        <v>3.3141291015026066</v>
      </c>
      <c r="Q36">
        <v>0.25118724199999998</v>
      </c>
      <c r="R36" s="31"/>
    </row>
    <row r="37" spans="1:18">
      <c r="A37" t="s">
        <v>18</v>
      </c>
      <c r="B37">
        <v>1</v>
      </c>
      <c r="C37">
        <v>2023</v>
      </c>
      <c r="D37">
        <v>4.296700847079804</v>
      </c>
      <c r="E37">
        <v>3.1172926858852543</v>
      </c>
      <c r="F37">
        <v>3.477829401416392</v>
      </c>
      <c r="G37">
        <v>1.3213549337260677</v>
      </c>
      <c r="H37">
        <v>2.4680386528120324</v>
      </c>
      <c r="I37">
        <v>0.71165257942290883</v>
      </c>
      <c r="J37">
        <v>0.39565537555228275</v>
      </c>
      <c r="K37">
        <v>0.6062940736377963</v>
      </c>
      <c r="L37">
        <v>-0.65146579804560323</v>
      </c>
      <c r="M37">
        <v>2.1992302413230185</v>
      </c>
      <c r="N37" s="37">
        <v>63.596721311475413</v>
      </c>
      <c r="O37">
        <v>1.971242276306554</v>
      </c>
      <c r="P37">
        <v>3.4643189261310798</v>
      </c>
      <c r="Q37">
        <v>0.25135193700000003</v>
      </c>
      <c r="R37" s="31"/>
    </row>
    <row r="38" spans="1:18">
      <c r="A38" t="s">
        <v>18</v>
      </c>
      <c r="B38">
        <v>4</v>
      </c>
      <c r="C38">
        <v>2022</v>
      </c>
      <c r="D38">
        <v>4.3256299061316357</v>
      </c>
      <c r="E38">
        <v>3.2676757205059088</v>
      </c>
      <c r="F38">
        <v>3.4540194617340232</v>
      </c>
      <c r="G38">
        <v>1.2975995441270747</v>
      </c>
      <c r="H38">
        <v>2.5492846775865643</v>
      </c>
      <c r="I38">
        <v>0.71825308735731563</v>
      </c>
      <c r="J38">
        <v>0.33093525179856115</v>
      </c>
      <c r="K38">
        <v>0.61199337098357232</v>
      </c>
      <c r="L38">
        <v>-7.8078078078078148</v>
      </c>
      <c r="M38">
        <v>1.9112882399579207</v>
      </c>
      <c r="N38" s="37">
        <v>56.273615635179155</v>
      </c>
      <c r="O38">
        <v>1.8081745762554429</v>
      </c>
      <c r="P38">
        <v>3.554157163591126</v>
      </c>
      <c r="Q38">
        <v>0.25239714000000002</v>
      </c>
      <c r="R38" s="31"/>
    </row>
    <row r="39" spans="1:18">
      <c r="A39" t="s">
        <v>18</v>
      </c>
      <c r="B39">
        <v>3</v>
      </c>
      <c r="C39">
        <v>2022</v>
      </c>
      <c r="D39">
        <v>4.4629195144343567</v>
      </c>
      <c r="E39">
        <v>3.4805091487669055</v>
      </c>
      <c r="F39">
        <v>3.764736253334481</v>
      </c>
      <c r="G39">
        <v>1.4243370868143843</v>
      </c>
      <c r="H39">
        <v>2.4139220365950678</v>
      </c>
      <c r="I39">
        <v>0.70708177009297879</v>
      </c>
      <c r="J39">
        <v>0.49763893933890302</v>
      </c>
      <c r="K39">
        <v>0.59958588834912796</v>
      </c>
      <c r="L39">
        <v>57.075471698113198</v>
      </c>
      <c r="M39">
        <v>2.2255610641838048</v>
      </c>
      <c r="N39" s="37">
        <v>59.693693693693696</v>
      </c>
      <c r="O39">
        <v>2.0575374007064435</v>
      </c>
      <c r="P39">
        <v>3.4172633253778839</v>
      </c>
      <c r="Q39">
        <v>0.26021979200000001</v>
      </c>
      <c r="R39" s="31"/>
    </row>
    <row r="40" spans="1:18">
      <c r="A40" t="s">
        <v>18</v>
      </c>
      <c r="B40">
        <v>2</v>
      </c>
      <c r="C40">
        <v>2022</v>
      </c>
      <c r="D40">
        <v>2.7399950896145349</v>
      </c>
      <c r="E40">
        <v>2.2374594009382895</v>
      </c>
      <c r="F40">
        <v>2.2874477330491105</v>
      </c>
      <c r="G40">
        <v>1.4267199103264676</v>
      </c>
      <c r="H40">
        <v>2.4481735434460083</v>
      </c>
      <c r="I40">
        <v>0.70999139474847084</v>
      </c>
      <c r="J40">
        <v>0.48318621269440942</v>
      </c>
      <c r="K40">
        <v>0.59861909130413793</v>
      </c>
      <c r="L40">
        <v>-49.523809523809526</v>
      </c>
      <c r="M40">
        <v>2.2443830680495203</v>
      </c>
      <c r="N40" s="37">
        <v>99.386792452830178</v>
      </c>
      <c r="O40">
        <v>2.1953358419343196</v>
      </c>
      <c r="P40">
        <v>3.4103612815269257</v>
      </c>
      <c r="Q40">
        <v>0.25984565999999998</v>
      </c>
      <c r="R40" s="31"/>
    </row>
    <row r="41" spans="1:18">
      <c r="A41" t="s">
        <v>18</v>
      </c>
      <c r="B41">
        <v>1</v>
      </c>
      <c r="C41">
        <v>2022</v>
      </c>
      <c r="D41">
        <v>5.7125244015206</v>
      </c>
      <c r="E41">
        <v>4.533963956617467</v>
      </c>
      <c r="F41">
        <v>4.7036927371938582</v>
      </c>
      <c r="G41">
        <v>1.3914224446032881</v>
      </c>
      <c r="H41">
        <v>2.4293402919350893</v>
      </c>
      <c r="I41">
        <v>0.70839872544823324</v>
      </c>
      <c r="J41">
        <v>0.43352394567548247</v>
      </c>
      <c r="K41">
        <v>0.60365223012281832</v>
      </c>
      <c r="L41">
        <v>8.2474226804123791</v>
      </c>
      <c r="M41">
        <v>2.2783477666249312</v>
      </c>
      <c r="N41" s="37">
        <v>49.480952380952374</v>
      </c>
      <c r="O41">
        <v>2.1961355113259398</v>
      </c>
      <c r="P41">
        <v>3.4321740194079751</v>
      </c>
      <c r="Q41">
        <v>0.25917822899999998</v>
      </c>
      <c r="R41" s="31"/>
    </row>
    <row r="42" spans="1:18">
      <c r="A42" t="s">
        <v>18</v>
      </c>
      <c r="B42">
        <v>4</v>
      </c>
      <c r="C42">
        <v>2021</v>
      </c>
      <c r="D42">
        <v>5.0320528269147342</v>
      </c>
      <c r="E42">
        <v>4.1860465116279073</v>
      </c>
      <c r="F42">
        <v>4.4474738008008865</v>
      </c>
      <c r="G42">
        <v>1.4943099971189859</v>
      </c>
      <c r="H42">
        <v>2.3779871692060945</v>
      </c>
      <c r="I42">
        <v>0.70396571984759104</v>
      </c>
      <c r="J42">
        <v>0.49214923653125903</v>
      </c>
      <c r="K42">
        <v>0.59623759491006811</v>
      </c>
      <c r="L42">
        <v>-5.1344743276283609</v>
      </c>
      <c r="M42">
        <v>2.4239378248734775</v>
      </c>
      <c r="N42" s="37">
        <v>55.345360824742272</v>
      </c>
      <c r="O42">
        <v>2.2814561548147556</v>
      </c>
      <c r="P42">
        <v>3.3339013632718526</v>
      </c>
      <c r="Q42">
        <v>0.264969342</v>
      </c>
      <c r="R42" s="31"/>
    </row>
    <row r="43" spans="1:18">
      <c r="A43" t="s">
        <v>18</v>
      </c>
      <c r="B43">
        <v>3</v>
      </c>
      <c r="C43">
        <v>2021</v>
      </c>
      <c r="D43">
        <v>5.6891435587844059</v>
      </c>
      <c r="E43">
        <v>4.5721804202129848</v>
      </c>
      <c r="F43">
        <v>5.0538562923237738</v>
      </c>
      <c r="G43">
        <v>1.5140201394268009</v>
      </c>
      <c r="H43">
        <v>2.3735454956621851</v>
      </c>
      <c r="I43">
        <v>0.7035759555382215</v>
      </c>
      <c r="J43">
        <v>0.53082881487219213</v>
      </c>
      <c r="K43">
        <v>0.59896116744991346</v>
      </c>
      <c r="L43">
        <v>-41.319942611190818</v>
      </c>
      <c r="M43">
        <v>2.981636041892469</v>
      </c>
      <c r="N43" s="37">
        <v>60.381418092909541</v>
      </c>
      <c r="O43">
        <v>2.6974605414974713</v>
      </c>
      <c r="P43">
        <v>3.3885325438921097</v>
      </c>
      <c r="Q43">
        <v>0.26565005599999997</v>
      </c>
      <c r="R43" s="31"/>
    </row>
    <row r="44" spans="1:18">
      <c r="A44" t="s">
        <v>18</v>
      </c>
      <c r="B44">
        <v>2</v>
      </c>
      <c r="C44">
        <v>2021</v>
      </c>
      <c r="D44">
        <v>9.0767735665694858</v>
      </c>
      <c r="E44">
        <v>7.7292287322078783</v>
      </c>
      <c r="F44">
        <v>8.2783071127852867</v>
      </c>
      <c r="G44">
        <v>1.506588579795022</v>
      </c>
      <c r="H44">
        <v>2.4250662032439592</v>
      </c>
      <c r="I44">
        <v>0.70803484059581767</v>
      </c>
      <c r="J44">
        <v>0.51881405563689609</v>
      </c>
      <c r="K44">
        <v>0.60138545274616528</v>
      </c>
      <c r="L44">
        <v>111.2121212121212</v>
      </c>
      <c r="M44">
        <v>3.4584067769022822</v>
      </c>
      <c r="N44" s="36">
        <v>41.879483500717356</v>
      </c>
      <c r="O44">
        <v>3.2290197335650448</v>
      </c>
      <c r="P44">
        <v>3.4253972194637536</v>
      </c>
      <c r="Q44">
        <v>0.26734823200000002</v>
      </c>
      <c r="R44" s="30"/>
    </row>
    <row r="45" spans="1:18">
      <c r="A45" t="s">
        <v>18</v>
      </c>
      <c r="B45">
        <v>1</v>
      </c>
      <c r="C45">
        <v>2021</v>
      </c>
      <c r="D45">
        <v>4.1087056655918932</v>
      </c>
      <c r="E45">
        <v>4.0580501342068152</v>
      </c>
      <c r="F45">
        <v>4.1469084146908415</v>
      </c>
      <c r="G45">
        <v>1.6003243402624208</v>
      </c>
      <c r="H45">
        <v>2.7665711296119375</v>
      </c>
      <c r="I45">
        <v>0.73450654040800556</v>
      </c>
      <c r="J45">
        <v>0.65280849181777978</v>
      </c>
      <c r="K45">
        <v>0.63695971724445477</v>
      </c>
      <c r="L45">
        <v>-27.472527472527474</v>
      </c>
      <c r="M45">
        <v>2.9033431321245935</v>
      </c>
      <c r="N45" s="37">
        <v>71.321212121212127</v>
      </c>
      <c r="O45">
        <v>2.8411314668122474</v>
      </c>
      <c r="P45">
        <v>3.7293344251853875</v>
      </c>
      <c r="Q45">
        <v>0.26534207500000001</v>
      </c>
      <c r="R45" s="31"/>
    </row>
    <row r="46" spans="1:18">
      <c r="A46" t="s">
        <v>18</v>
      </c>
      <c r="B46">
        <v>4</v>
      </c>
      <c r="C46">
        <v>2020</v>
      </c>
      <c r="D46">
        <v>5.7653421114507406</v>
      </c>
      <c r="E46">
        <v>5.8272731593706926</v>
      </c>
      <c r="F46">
        <v>5.9621650537372952</v>
      </c>
      <c r="G46">
        <v>1.7552620718118035</v>
      </c>
      <c r="H46">
        <v>2.8574076714672749</v>
      </c>
      <c r="I46">
        <v>0.74075853910986245</v>
      </c>
      <c r="J46">
        <v>0.6883202641353694</v>
      </c>
      <c r="K46">
        <v>0.64633797844979746</v>
      </c>
      <c r="L46">
        <v>-3.6016949152542361</v>
      </c>
      <c r="M46">
        <v>3.4088054928016343</v>
      </c>
      <c r="N46" s="37">
        <v>58.118681318681318</v>
      </c>
      <c r="O46">
        <v>3.3316824634478825</v>
      </c>
      <c r="P46">
        <v>3.7740386900518086</v>
      </c>
      <c r="Q46">
        <v>0.26507059199999999</v>
      </c>
      <c r="R46" s="31"/>
    </row>
    <row r="47" spans="1:18">
      <c r="A47" t="s">
        <v>18</v>
      </c>
      <c r="B47">
        <v>3</v>
      </c>
      <c r="C47">
        <v>2020</v>
      </c>
      <c r="D47">
        <v>6.5862561498174887</v>
      </c>
      <c r="E47">
        <v>6.3970814921385264</v>
      </c>
      <c r="F47">
        <v>6.4437658506288491</v>
      </c>
      <c r="G47">
        <v>1.6885216614560072</v>
      </c>
      <c r="H47">
        <v>2.9897235638680506</v>
      </c>
      <c r="I47">
        <v>0.74935606841129199</v>
      </c>
      <c r="J47">
        <v>0.62117016525234481</v>
      </c>
      <c r="K47">
        <v>0.6614774486441356</v>
      </c>
      <c r="L47">
        <v>-471.65354330708669</v>
      </c>
      <c r="M47">
        <v>2.7491904847285342</v>
      </c>
      <c r="N47" s="37">
        <v>42.855932203389834</v>
      </c>
      <c r="O47">
        <v>2.7292729090247665</v>
      </c>
      <c r="P47">
        <v>3.8841074915219402</v>
      </c>
      <c r="Q47">
        <v>0.26259199800000005</v>
      </c>
      <c r="R47" s="31"/>
    </row>
    <row r="48" spans="1:18">
      <c r="A48" t="s">
        <v>18</v>
      </c>
      <c r="B48">
        <v>2</v>
      </c>
      <c r="C48">
        <v>2020</v>
      </c>
      <c r="D48">
        <v>-2.038698651040713</v>
      </c>
      <c r="E48">
        <v>-1.8256354195135283</v>
      </c>
      <c r="F48">
        <v>-1.9241848139186544</v>
      </c>
      <c r="G48">
        <v>1.5838167053364269</v>
      </c>
      <c r="H48">
        <v>3.0195135282864172</v>
      </c>
      <c r="I48">
        <v>0.75121367474876588</v>
      </c>
      <c r="J48">
        <v>0.47186774941995357</v>
      </c>
      <c r="K48">
        <v>0.66379373713613643</v>
      </c>
      <c r="L48">
        <v>-205.83333333333331</v>
      </c>
      <c r="M48">
        <v>1.8043138346445444</v>
      </c>
      <c r="N48" s="36">
        <v>-94.141732283464563</v>
      </c>
      <c r="O48">
        <v>1.7119037738048648</v>
      </c>
      <c r="P48">
        <v>3.9232303908171633</v>
      </c>
      <c r="Q48">
        <v>0.26195449600000004</v>
      </c>
      <c r="R48" s="30"/>
    </row>
    <row r="49" spans="1:18">
      <c r="A49" t="s">
        <v>18</v>
      </c>
      <c r="B49">
        <v>1</v>
      </c>
      <c r="C49">
        <v>2020</v>
      </c>
      <c r="D49">
        <v>2.5117614225340881</v>
      </c>
      <c r="E49">
        <v>1.6727736179703678</v>
      </c>
      <c r="F49">
        <v>1.8013381369016985</v>
      </c>
      <c r="G49">
        <v>1.2146246973365618</v>
      </c>
      <c r="H49">
        <v>2.7180181615421382</v>
      </c>
      <c r="I49">
        <v>0.73103950638443738</v>
      </c>
      <c r="J49">
        <v>0.17104116222760291</v>
      </c>
      <c r="K49">
        <v>0.63975666213915405</v>
      </c>
      <c r="L49">
        <v>-43.661971830985912</v>
      </c>
      <c r="M49">
        <v>1.9215386615760282</v>
      </c>
      <c r="N49" s="37">
        <v>107.18333333333334</v>
      </c>
      <c r="O49">
        <v>1.7843952299389307</v>
      </c>
      <c r="P49">
        <v>3.7164250438107378</v>
      </c>
      <c r="Q49">
        <v>0.26124977900000002</v>
      </c>
      <c r="R49" s="31"/>
    </row>
    <row r="50" spans="1:18">
      <c r="A50" t="s">
        <v>18</v>
      </c>
      <c r="B50">
        <v>4</v>
      </c>
      <c r="C50">
        <v>2019</v>
      </c>
      <c r="D50">
        <v>4.2430671313835431</v>
      </c>
      <c r="E50">
        <v>3.0012326491237475</v>
      </c>
      <c r="F50">
        <v>3.2325098129762178</v>
      </c>
      <c r="G50">
        <v>1.2513510950981321</v>
      </c>
      <c r="H50">
        <v>2.7490755131571896</v>
      </c>
      <c r="I50">
        <v>0.73326757583554902</v>
      </c>
      <c r="J50">
        <v>0.19256660661799563</v>
      </c>
      <c r="K50">
        <v>0.64031536741460404</v>
      </c>
      <c r="L50">
        <v>-25</v>
      </c>
      <c r="M50">
        <v>2.1887035751293005</v>
      </c>
      <c r="N50" s="37">
        <v>68.173708920187806</v>
      </c>
      <c r="O50">
        <v>2.0321078694217269</v>
      </c>
      <c r="P50">
        <v>3.7088268395948334</v>
      </c>
      <c r="Q50">
        <v>0.26111907400000001</v>
      </c>
      <c r="R50" s="31"/>
    </row>
    <row r="51" spans="1:18">
      <c r="A51" t="s">
        <v>18</v>
      </c>
      <c r="B51">
        <v>3</v>
      </c>
      <c r="C51">
        <v>2019</v>
      </c>
      <c r="D51">
        <v>5.7232849350848891</v>
      </c>
      <c r="E51">
        <v>4.1010679290983152</v>
      </c>
      <c r="F51">
        <v>4.370014077897701</v>
      </c>
      <c r="G51">
        <v>1.3102164066431807</v>
      </c>
      <c r="H51">
        <v>2.7681382803038646</v>
      </c>
      <c r="I51">
        <v>0.73461695786828729</v>
      </c>
      <c r="J51">
        <v>0.240463009562154</v>
      </c>
      <c r="K51">
        <v>0.64352433281004706</v>
      </c>
      <c r="L51">
        <v>-138.22341857335127</v>
      </c>
      <c r="M51">
        <v>2.193740244724308</v>
      </c>
      <c r="N51" s="37">
        <v>50.471830985915496</v>
      </c>
      <c r="O51">
        <v>2.0587296979004734</v>
      </c>
      <c r="P51">
        <v>3.3814543652978091</v>
      </c>
      <c r="Q51">
        <v>0.26091030900000001</v>
      </c>
      <c r="R51" s="31"/>
    </row>
    <row r="52" spans="1:18">
      <c r="A52" t="s">
        <v>18</v>
      </c>
      <c r="B52">
        <v>2</v>
      </c>
      <c r="C52">
        <v>2019</v>
      </c>
      <c r="D52">
        <v>-15.046614702735747</v>
      </c>
      <c r="E52">
        <v>-11.088584783465675</v>
      </c>
      <c r="F52">
        <v>-11.057449317684057</v>
      </c>
      <c r="G52">
        <v>1.4519028070564739</v>
      </c>
      <c r="H52">
        <v>2.0637495072365826</v>
      </c>
      <c r="I52">
        <v>0.67360255868242558</v>
      </c>
      <c r="J52">
        <v>0.25729501830689006</v>
      </c>
      <c r="K52">
        <v>0.49750976286150883</v>
      </c>
      <c r="L52">
        <v>-365.35714285714289</v>
      </c>
      <c r="M52">
        <v>2.0340917605885327</v>
      </c>
      <c r="N52" s="37">
        <v>-18.691790040376851</v>
      </c>
      <c r="O52">
        <v>2.0398193377710201</v>
      </c>
      <c r="P52">
        <v>3.0654671397195474</v>
      </c>
      <c r="Q52">
        <v>0.26080840999999999</v>
      </c>
      <c r="R52" s="31"/>
    </row>
    <row r="53" spans="1:18">
      <c r="A53" t="s">
        <v>18</v>
      </c>
      <c r="B53">
        <v>1</v>
      </c>
      <c r="C53">
        <v>2019</v>
      </c>
      <c r="D53">
        <v>5.4740740740740739</v>
      </c>
      <c r="E53">
        <v>3.7146878455815822</v>
      </c>
      <c r="F53">
        <v>4.344503233392123</v>
      </c>
      <c r="G53">
        <v>1.4585133967156438</v>
      </c>
      <c r="H53">
        <v>1.7377098622700311</v>
      </c>
      <c r="I53">
        <v>0.63473119858989424</v>
      </c>
      <c r="J53">
        <v>0.31028522039757994</v>
      </c>
      <c r="K53">
        <v>0.48070999738971548</v>
      </c>
      <c r="L53">
        <v>-20.227920227920229</v>
      </c>
      <c r="M53">
        <v>2.4867182108148147</v>
      </c>
      <c r="N53" s="37">
        <v>57.975000000000001</v>
      </c>
      <c r="O53">
        <v>2.1262228192399717</v>
      </c>
      <c r="P53">
        <v>2.7081783452297175</v>
      </c>
      <c r="Q53">
        <v>0.26057461199999998</v>
      </c>
      <c r="R53" s="31"/>
    </row>
    <row r="54" spans="1:18">
      <c r="A54" t="s">
        <v>18</v>
      </c>
      <c r="B54">
        <v>4</v>
      </c>
      <c r="C54">
        <v>2018</v>
      </c>
      <c r="D54">
        <v>6.9578806369995538</v>
      </c>
      <c r="E54">
        <v>4.8460661345496012</v>
      </c>
      <c r="F54">
        <v>5.2457360861759419</v>
      </c>
      <c r="G54">
        <v>1.4151221566975569</v>
      </c>
      <c r="H54">
        <v>1.7619467191873122</v>
      </c>
      <c r="I54">
        <v>0.6379365347445064</v>
      </c>
      <c r="J54">
        <v>0.22356781802864364</v>
      </c>
      <c r="K54">
        <v>0.47262539292059585</v>
      </c>
      <c r="L54">
        <v>13.225806451612893</v>
      </c>
      <c r="M54">
        <v>2.9986917761866025</v>
      </c>
      <c r="N54" s="37">
        <v>58.333333333333336</v>
      </c>
      <c r="O54">
        <v>2.770222982209495</v>
      </c>
      <c r="P54">
        <v>2.7259769876645588</v>
      </c>
      <c r="Q54">
        <v>0.261043625</v>
      </c>
      <c r="R54" s="31"/>
    </row>
    <row r="55" spans="1:18">
      <c r="A55" t="s">
        <v>18</v>
      </c>
      <c r="B55">
        <v>3</v>
      </c>
      <c r="C55">
        <v>2018</v>
      </c>
      <c r="D55">
        <v>6.6054900719879752</v>
      </c>
      <c r="E55">
        <v>4.3550826683356805</v>
      </c>
      <c r="F55">
        <v>4.8967863007271868</v>
      </c>
      <c r="G55">
        <v>1.3159483656048303</v>
      </c>
      <c r="H55">
        <v>1.7069837792729359</v>
      </c>
      <c r="I55">
        <v>0.63058515250187863</v>
      </c>
      <c r="J55">
        <v>0.24661669789714763</v>
      </c>
      <c r="K55">
        <v>0.469141955311903</v>
      </c>
      <c r="L55">
        <v>-25.30120481927711</v>
      </c>
      <c r="M55">
        <v>3.3617897919176638</v>
      </c>
      <c r="N55" s="37">
        <v>70.174193548387095</v>
      </c>
      <c r="O55">
        <v>2.9898940975215149</v>
      </c>
      <c r="P55">
        <v>2.7181713868460857</v>
      </c>
      <c r="Q55">
        <v>0.26351585700000002</v>
      </c>
      <c r="R55" s="31"/>
    </row>
    <row r="56" spans="1:18">
      <c r="A56" t="s">
        <v>18</v>
      </c>
      <c r="B56">
        <v>2</v>
      </c>
      <c r="C56">
        <v>2018</v>
      </c>
      <c r="D56">
        <v>8.4476426055018354</v>
      </c>
      <c r="E56">
        <v>5.804491141326741</v>
      </c>
      <c r="F56">
        <v>6.5091833198567635</v>
      </c>
      <c r="G56">
        <v>1.3857899657214086</v>
      </c>
      <c r="H56">
        <v>1.6951998351874742</v>
      </c>
      <c r="I56">
        <v>0.6289699980890503</v>
      </c>
      <c r="J56">
        <v>0.33915030642983274</v>
      </c>
      <c r="K56">
        <v>0.46068164773200743</v>
      </c>
      <c r="L56">
        <v>-45.322793148880095</v>
      </c>
      <c r="M56">
        <v>3.4030822917176855</v>
      </c>
      <c r="N56" s="37">
        <v>53.390361445783128</v>
      </c>
      <c r="O56">
        <v>3.0346604243304496</v>
      </c>
      <c r="P56">
        <v>2.6828646477132261</v>
      </c>
      <c r="Q56">
        <v>0.26592484000000005</v>
      </c>
      <c r="R56" s="31"/>
    </row>
    <row r="57" spans="1:18">
      <c r="A57" t="s">
        <v>18</v>
      </c>
      <c r="B57">
        <v>1</v>
      </c>
      <c r="C57">
        <v>2018</v>
      </c>
      <c r="D57">
        <v>15.278084714548804</v>
      </c>
      <c r="E57">
        <v>10.977029744892558</v>
      </c>
      <c r="F57">
        <v>12.549921336076487</v>
      </c>
      <c r="G57">
        <v>1.4284962643375776</v>
      </c>
      <c r="H57">
        <v>1.744310363078226</v>
      </c>
      <c r="I57">
        <v>0.63560972787410075</v>
      </c>
      <c r="J57">
        <v>0.29348626749447543</v>
      </c>
      <c r="K57">
        <v>0.48198716894226024</v>
      </c>
      <c r="L57">
        <v>167.25352112676057</v>
      </c>
      <c r="M57">
        <v>3.5362438442998907</v>
      </c>
      <c r="N57" s="37">
        <v>28.814229249011856</v>
      </c>
      <c r="O57">
        <v>3.0930435996030483</v>
      </c>
      <c r="P57">
        <v>2.7027627818355033</v>
      </c>
      <c r="Q57">
        <v>0.26721520700000001</v>
      </c>
      <c r="R57" s="31"/>
    </row>
    <row r="58" spans="1:18">
      <c r="A58" t="s">
        <v>19</v>
      </c>
      <c r="B58">
        <v>4</v>
      </c>
      <c r="C58">
        <v>2024</v>
      </c>
      <c r="D58">
        <v>13.149686912216376</v>
      </c>
      <c r="E58">
        <v>2.3214102695500669</v>
      </c>
      <c r="F58">
        <v>8.2020640956002175</v>
      </c>
      <c r="G58">
        <v>1.0766409013494038</v>
      </c>
      <c r="H58">
        <v>1.1490212155375628</v>
      </c>
      <c r="I58">
        <v>0.533844432275422</v>
      </c>
      <c r="J58">
        <v>8.0571203982706674E-2</v>
      </c>
      <c r="K58">
        <v>0.38538582677165356</v>
      </c>
      <c r="L58">
        <v>12.857142857142859</v>
      </c>
      <c r="M58">
        <v>7.1866394599728407</v>
      </c>
      <c r="N58">
        <v>88.240506329113913</v>
      </c>
      <c r="O58">
        <v>2.0340171024613096</v>
      </c>
      <c r="P58">
        <v>2.149482422875884</v>
      </c>
      <c r="Q58">
        <v>0.18979491099999998</v>
      </c>
    </row>
    <row r="59" spans="1:18">
      <c r="A59" t="s">
        <v>19</v>
      </c>
      <c r="B59">
        <v>3</v>
      </c>
      <c r="C59">
        <v>2024</v>
      </c>
      <c r="D59">
        <v>12.633388240349493</v>
      </c>
      <c r="E59">
        <v>2.1054847878724079</v>
      </c>
      <c r="F59">
        <v>7.5585789871504163</v>
      </c>
      <c r="G59">
        <v>1.0412642669007901</v>
      </c>
      <c r="H59">
        <v>1.2015475313190862</v>
      </c>
      <c r="I59">
        <v>0.54494019909761515</v>
      </c>
      <c r="J59">
        <v>6.7603160667251971E-2</v>
      </c>
      <c r="K59">
        <v>0.40460072709038486</v>
      </c>
      <c r="L59">
        <v>9.3750000000000089</v>
      </c>
      <c r="M59">
        <v>8.3316168043650798</v>
      </c>
      <c r="N59">
        <v>110.76666666666667</v>
      </c>
      <c r="O59">
        <v>2.3208188298084012</v>
      </c>
      <c r="P59">
        <v>2.1988104010948519</v>
      </c>
      <c r="Q59">
        <v>0.18954867</v>
      </c>
    </row>
    <row r="60" spans="1:18">
      <c r="A60" t="s">
        <v>19</v>
      </c>
      <c r="B60">
        <v>2</v>
      </c>
      <c r="C60">
        <v>2024</v>
      </c>
      <c r="D60">
        <v>12.720551167870948</v>
      </c>
      <c r="E60">
        <v>1.9426751592356688</v>
      </c>
      <c r="F60">
        <v>6.906963578033591</v>
      </c>
      <c r="G60">
        <v>0.89600267230820618</v>
      </c>
      <c r="H60">
        <v>1.2076963906581741</v>
      </c>
      <c r="I60">
        <v>0.54619871810259979</v>
      </c>
      <c r="J60">
        <v>6.090635786660728E-2</v>
      </c>
      <c r="K60">
        <v>0.41293780381403467</v>
      </c>
      <c r="L60">
        <v>29.729729729729726</v>
      </c>
      <c r="M60">
        <v>7.9220914472919404</v>
      </c>
      <c r="N60">
        <v>115.20833333333333</v>
      </c>
      <c r="O60">
        <v>2.2281933428450102</v>
      </c>
      <c r="P60">
        <v>2.2153131634819534</v>
      </c>
      <c r="Q60">
        <v>0.18977921599999997</v>
      </c>
    </row>
    <row r="61" spans="1:18">
      <c r="A61" t="s">
        <v>19</v>
      </c>
      <c r="B61">
        <v>1</v>
      </c>
      <c r="C61">
        <v>2024</v>
      </c>
      <c r="D61">
        <v>12.461737134111345</v>
      </c>
      <c r="E61">
        <v>1.5161255759134253</v>
      </c>
      <c r="F61">
        <v>5.4308194204567259</v>
      </c>
      <c r="G61">
        <v>0.97973213227450517</v>
      </c>
      <c r="H61">
        <v>1.2367941712204007</v>
      </c>
      <c r="I61">
        <v>0.55208532619093165</v>
      </c>
      <c r="J61">
        <v>5.653668365532772E-2</v>
      </c>
      <c r="K61">
        <v>0.42342620621486377</v>
      </c>
      <c r="L61">
        <v>78.313253012048207</v>
      </c>
      <c r="M61">
        <v>7.5923367477067742</v>
      </c>
      <c r="N61">
        <v>141.09459459459458</v>
      </c>
      <c r="O61">
        <v>2.1195578480820743</v>
      </c>
      <c r="P61">
        <v>2.2367673845494482</v>
      </c>
      <c r="Q61">
        <v>0.18946301500000001</v>
      </c>
    </row>
    <row r="62" spans="1:18">
      <c r="A62" t="s">
        <v>19</v>
      </c>
      <c r="B62">
        <v>4</v>
      </c>
      <c r="C62">
        <v>2023</v>
      </c>
      <c r="D62">
        <v>12.809748842564828</v>
      </c>
      <c r="E62">
        <v>0.84199307220889952</v>
      </c>
      <c r="F62">
        <v>2.9588014981273409</v>
      </c>
      <c r="G62">
        <v>1.0063718140929536</v>
      </c>
      <c r="H62">
        <v>1.218118838262723</v>
      </c>
      <c r="I62">
        <v>0.54832441768417017</v>
      </c>
      <c r="J62">
        <v>6.9965017491254375E-2</v>
      </c>
      <c r="K62">
        <v>0.41157102539981183</v>
      </c>
      <c r="L62">
        <v>-58.910891089108908</v>
      </c>
      <c r="M62">
        <v>7.2966115182921349</v>
      </c>
      <c r="N62">
        <v>247.32530120481928</v>
      </c>
      <c r="O62">
        <v>2.076413829346123</v>
      </c>
      <c r="P62">
        <v>2.2376765254463096</v>
      </c>
      <c r="Q62">
        <v>0.189808581</v>
      </c>
    </row>
    <row r="63" spans="1:18">
      <c r="A63" t="s">
        <v>19</v>
      </c>
      <c r="B63">
        <v>3</v>
      </c>
      <c r="C63">
        <v>2023</v>
      </c>
      <c r="D63">
        <v>11.621308490766793</v>
      </c>
      <c r="E63">
        <v>2.0573700042973786</v>
      </c>
      <c r="F63">
        <v>7.7924720244150567</v>
      </c>
      <c r="G63">
        <v>0.88434331525583587</v>
      </c>
      <c r="H63">
        <v>1.266491190373872</v>
      </c>
      <c r="I63">
        <v>0.55746813893552127</v>
      </c>
      <c r="J63">
        <v>5.8830464513086538E-2</v>
      </c>
      <c r="K63">
        <v>0.43395767453174411</v>
      </c>
      <c r="L63">
        <v>10.382513661202182</v>
      </c>
      <c r="M63">
        <v>6.5010871377355031</v>
      </c>
      <c r="N63">
        <v>83.5</v>
      </c>
      <c r="O63">
        <v>1.7164183112360334</v>
      </c>
      <c r="P63">
        <v>2.0857058444348948</v>
      </c>
      <c r="Q63">
        <v>0.189439991</v>
      </c>
    </row>
    <row r="64" spans="1:18">
      <c r="A64" t="s">
        <v>19</v>
      </c>
      <c r="B64">
        <v>2</v>
      </c>
      <c r="C64">
        <v>2023</v>
      </c>
      <c r="D64">
        <v>13.271308183926248</v>
      </c>
      <c r="E64">
        <v>1.8938571738658563</v>
      </c>
      <c r="F64">
        <v>7.4366077136160236</v>
      </c>
      <c r="G64">
        <v>1.0857505151371056</v>
      </c>
      <c r="H64">
        <v>0.91333839808986328</v>
      </c>
      <c r="I64">
        <v>0.47596289802612973</v>
      </c>
      <c r="J64">
        <v>5.8012363290537328E-2</v>
      </c>
      <c r="K64">
        <v>0.34072696050372064</v>
      </c>
      <c r="L64">
        <v>3.9772727272727306</v>
      </c>
      <c r="M64">
        <v>7.5920306807713622</v>
      </c>
      <c r="N64">
        <v>102.9672131147541</v>
      </c>
      <c r="O64">
        <v>1.9334382453255916</v>
      </c>
      <c r="P64">
        <v>1.9228619492077275</v>
      </c>
      <c r="Q64">
        <v>0.18908560200000002</v>
      </c>
    </row>
    <row r="65" spans="1:17">
      <c r="A65" t="s">
        <v>19</v>
      </c>
      <c r="B65">
        <v>1</v>
      </c>
      <c r="C65">
        <v>2023</v>
      </c>
      <c r="D65">
        <v>12.591883290618751</v>
      </c>
      <c r="E65">
        <v>1.8409264721949088</v>
      </c>
      <c r="F65">
        <v>7.5374636546633855</v>
      </c>
      <c r="G65">
        <v>1.1380263371809463</v>
      </c>
      <c r="H65">
        <v>0.9340653337703485</v>
      </c>
      <c r="I65">
        <v>0.48156701495479765</v>
      </c>
      <c r="J65">
        <v>8.860347910908796E-2</v>
      </c>
      <c r="K65">
        <v>0.34793759350288522</v>
      </c>
      <c r="L65">
        <v>-18.139534883720927</v>
      </c>
      <c r="M65">
        <v>7.9035223795549099</v>
      </c>
      <c r="N65">
        <v>106.02840909090909</v>
      </c>
      <c r="O65">
        <v>1.9303315065546816</v>
      </c>
      <c r="P65">
        <v>1.8854747077460943</v>
      </c>
      <c r="Q65">
        <v>0.189360959</v>
      </c>
    </row>
    <row r="66" spans="1:17">
      <c r="A66" t="s">
        <v>19</v>
      </c>
      <c r="B66">
        <v>4</v>
      </c>
      <c r="C66">
        <v>2022</v>
      </c>
      <c r="D66">
        <v>13.65588831881637</v>
      </c>
      <c r="E66">
        <v>2.2458565027263404</v>
      </c>
      <c r="F66">
        <v>9.0869375273044994</v>
      </c>
      <c r="G66">
        <v>1.1693213296398892</v>
      </c>
      <c r="H66">
        <v>0.804405333909194</v>
      </c>
      <c r="I66">
        <v>0.44445770194487533</v>
      </c>
      <c r="J66">
        <v>0.1523545706371191</v>
      </c>
      <c r="K66">
        <v>0.27553973717146435</v>
      </c>
      <c r="L66">
        <v>-237.82051282051282</v>
      </c>
      <c r="M66">
        <v>8.2444243771472259</v>
      </c>
      <c r="N66">
        <v>92.097674418604655</v>
      </c>
      <c r="O66">
        <v>2.0376275332602711</v>
      </c>
      <c r="P66">
        <v>1.8059979484964639</v>
      </c>
      <c r="Q66">
        <v>0.19061145800000001</v>
      </c>
    </row>
    <row r="67" spans="1:17">
      <c r="A67" t="s">
        <v>19</v>
      </c>
      <c r="B67">
        <v>3</v>
      </c>
      <c r="C67">
        <v>2022</v>
      </c>
      <c r="D67">
        <v>12.719810670740841</v>
      </c>
      <c r="E67">
        <v>-1.6360364290778209</v>
      </c>
      <c r="F67">
        <v>-7.0654733867169099</v>
      </c>
      <c r="G67">
        <v>1.0987527763540066</v>
      </c>
      <c r="H67">
        <v>0.81485521077602663</v>
      </c>
      <c r="I67">
        <v>0.44761990353794073</v>
      </c>
      <c r="J67">
        <v>9.0381001195967883E-2</v>
      </c>
      <c r="K67">
        <v>0.29780960404380791</v>
      </c>
      <c r="L67">
        <v>-164.46280991735537</v>
      </c>
      <c r="M67">
        <v>8.8501730415685351</v>
      </c>
      <c r="N67">
        <v>-126.05769230769231</v>
      </c>
      <c r="O67">
        <v>2.0492902183835957</v>
      </c>
      <c r="P67">
        <v>1.8410590609150896</v>
      </c>
      <c r="Q67">
        <v>0.19108992999999999</v>
      </c>
    </row>
    <row r="68" spans="1:17">
      <c r="A68" t="s">
        <v>19</v>
      </c>
      <c r="B68">
        <v>2</v>
      </c>
      <c r="C68">
        <v>2022</v>
      </c>
      <c r="D68">
        <v>12.112601792723652</v>
      </c>
      <c r="E68">
        <v>2.4677774284816092</v>
      </c>
      <c r="F68">
        <v>11.390568319226119</v>
      </c>
      <c r="G68">
        <v>1.2669942669942671</v>
      </c>
      <c r="H68">
        <v>0.78319186838520383</v>
      </c>
      <c r="I68">
        <v>0.43786982248520712</v>
      </c>
      <c r="J68">
        <v>8.5995085995085999E-2</v>
      </c>
      <c r="K68">
        <v>0.29016661707825053</v>
      </c>
      <c r="L68">
        <v>-0.81967213114754167</v>
      </c>
      <c r="M68">
        <v>10.540722416590086</v>
      </c>
      <c r="N68">
        <v>94.041322314049594</v>
      </c>
      <c r="O68">
        <v>2.2836575077334174</v>
      </c>
      <c r="P68">
        <v>1.7966572356701247</v>
      </c>
      <c r="Q68">
        <v>0.19151897000000001</v>
      </c>
    </row>
    <row r="69" spans="1:17">
      <c r="A69" t="s">
        <v>19</v>
      </c>
      <c r="B69">
        <v>1</v>
      </c>
      <c r="C69">
        <v>2022</v>
      </c>
      <c r="D69">
        <v>11.91208918824759</v>
      </c>
      <c r="E69">
        <v>2.4662512980269993</v>
      </c>
      <c r="F69">
        <v>11.57689495491104</v>
      </c>
      <c r="G69">
        <v>1.3191893603546549</v>
      </c>
      <c r="H69">
        <v>0.78286604361370715</v>
      </c>
      <c r="I69">
        <v>0.43775403553594239</v>
      </c>
      <c r="J69">
        <v>8.4863837872070927E-2</v>
      </c>
      <c r="K69">
        <v>0.28922020887921174</v>
      </c>
      <c r="L69">
        <v>0</v>
      </c>
      <c r="M69">
        <v>11.089960322690713</v>
      </c>
      <c r="N69">
        <v>96.721311475409834</v>
      </c>
      <c r="O69">
        <v>2.3625185464174452</v>
      </c>
      <c r="P69">
        <v>1.7952492211838007</v>
      </c>
      <c r="Q69">
        <v>0.192805539</v>
      </c>
    </row>
    <row r="70" spans="1:17">
      <c r="A70" t="s">
        <v>19</v>
      </c>
      <c r="B70">
        <v>4</v>
      </c>
      <c r="C70">
        <v>2021</v>
      </c>
      <c r="D70">
        <v>12.532772479760293</v>
      </c>
      <c r="E70">
        <v>2.5191276739707487</v>
      </c>
      <c r="F70">
        <v>11.126436781609197</v>
      </c>
      <c r="G70">
        <v>1.3972753241045923</v>
      </c>
      <c r="H70">
        <v>0.80102014261177323</v>
      </c>
      <c r="I70">
        <v>0.44340084704255378</v>
      </c>
      <c r="J70">
        <v>0.20676774335310921</v>
      </c>
      <c r="K70">
        <v>0.28951261001405221</v>
      </c>
      <c r="L70">
        <v>2.0920502092050137</v>
      </c>
      <c r="M70">
        <v>8.8512559671195401</v>
      </c>
      <c r="N70">
        <v>81.545081967213122</v>
      </c>
      <c r="O70">
        <v>2.0040058011226773</v>
      </c>
      <c r="P70">
        <v>1.8145786706917191</v>
      </c>
      <c r="Q70">
        <v>0.193511401</v>
      </c>
    </row>
    <row r="71" spans="1:17">
      <c r="A71" t="s">
        <v>19</v>
      </c>
      <c r="B71">
        <v>3</v>
      </c>
      <c r="C71">
        <v>2021</v>
      </c>
      <c r="D71">
        <v>12.076646296190532</v>
      </c>
      <c r="E71">
        <v>2.468692260316157</v>
      </c>
      <c r="F71">
        <v>11.373847245211634</v>
      </c>
      <c r="G71">
        <v>1.5362856480408069</v>
      </c>
      <c r="H71">
        <v>0.79162389653048659</v>
      </c>
      <c r="I71">
        <v>0.44045919241532927</v>
      </c>
      <c r="J71">
        <v>0.26107118015302572</v>
      </c>
      <c r="K71">
        <v>0.28739667910174821</v>
      </c>
      <c r="L71">
        <v>18.90547263681594</v>
      </c>
      <c r="M71">
        <v>9.5191654502340999</v>
      </c>
      <c r="N71">
        <v>85.589958158995813</v>
      </c>
      <c r="O71">
        <v>2.0661337861342641</v>
      </c>
      <c r="P71">
        <v>1.8241120919729008</v>
      </c>
      <c r="Q71">
        <v>0.19679580900000002</v>
      </c>
    </row>
    <row r="72" spans="1:17">
      <c r="A72" t="s">
        <v>19</v>
      </c>
      <c r="B72">
        <v>2</v>
      </c>
      <c r="C72">
        <v>2021</v>
      </c>
      <c r="D72">
        <v>12.943655723158829</v>
      </c>
      <c r="E72">
        <v>2.0792428132709055</v>
      </c>
      <c r="F72">
        <v>8.8474721508140544</v>
      </c>
      <c r="G72">
        <v>1.7000448028673836</v>
      </c>
      <c r="H72">
        <v>0.80994814479182398</v>
      </c>
      <c r="I72">
        <v>0.44609582963620231</v>
      </c>
      <c r="J72">
        <v>0.45452508960573479</v>
      </c>
      <c r="K72">
        <v>0.28058674393335747</v>
      </c>
      <c r="L72">
        <v>-10.666666666666675</v>
      </c>
      <c r="M72">
        <v>8.6342289916623827</v>
      </c>
      <c r="N72">
        <v>99.442786069651746</v>
      </c>
      <c r="O72">
        <v>2.0291285774092533</v>
      </c>
      <c r="P72">
        <v>1.8288778130191814</v>
      </c>
      <c r="Q72">
        <v>0.20164389099999999</v>
      </c>
    </row>
    <row r="73" spans="1:17">
      <c r="A73" t="s">
        <v>19</v>
      </c>
      <c r="B73">
        <v>1</v>
      </c>
      <c r="C73">
        <v>2021</v>
      </c>
      <c r="D73">
        <v>12.481552336704018</v>
      </c>
      <c r="E73">
        <v>2.2978347326557667</v>
      </c>
      <c r="F73">
        <v>10.247427195095248</v>
      </c>
      <c r="G73">
        <v>1.7816119120775231</v>
      </c>
      <c r="H73">
        <v>0.79088721952177543</v>
      </c>
      <c r="I73">
        <v>0.44022957092101667</v>
      </c>
      <c r="J73">
        <v>0.23067832663672891</v>
      </c>
      <c r="K73">
        <v>0.27735594663638946</v>
      </c>
      <c r="L73">
        <v>152.80898876404493</v>
      </c>
      <c r="M73">
        <v>8.3681911947011169</v>
      </c>
      <c r="N73">
        <v>82.911111111111111</v>
      </c>
      <c r="O73">
        <v>1.8764437171011932</v>
      </c>
      <c r="P73">
        <v>1.8056169293464919</v>
      </c>
      <c r="Q73">
        <v>0.20486480400000001</v>
      </c>
    </row>
    <row r="74" spans="1:17">
      <c r="A74" t="s">
        <v>19</v>
      </c>
      <c r="B74">
        <v>4</v>
      </c>
      <c r="C74">
        <v>2020</v>
      </c>
      <c r="D74">
        <v>12.608225108225108</v>
      </c>
      <c r="E74">
        <v>0.93128739625554913</v>
      </c>
      <c r="F74">
        <v>4.1416309012875541</v>
      </c>
      <c r="G74">
        <v>1.5724056603773584</v>
      </c>
      <c r="H74">
        <v>0.77779386218876667</v>
      </c>
      <c r="I74">
        <v>0.43612012987012988</v>
      </c>
      <c r="J74">
        <v>0.30094339622641508</v>
      </c>
      <c r="K74">
        <v>0.27056421808454473</v>
      </c>
      <c r="L74">
        <v>-55.050505050505038</v>
      </c>
      <c r="M74">
        <v>7.7326743748175977</v>
      </c>
      <c r="N74">
        <v>194.43820224719101</v>
      </c>
      <c r="O74">
        <v>1.7387696673735769</v>
      </c>
      <c r="P74">
        <v>1.7879029144952712</v>
      </c>
      <c r="Q74">
        <v>0.20823035300000001</v>
      </c>
    </row>
    <row r="75" spans="1:17">
      <c r="A75" t="s">
        <v>19</v>
      </c>
      <c r="B75">
        <v>3</v>
      </c>
      <c r="C75">
        <v>2020</v>
      </c>
      <c r="D75">
        <v>12.015076053304616</v>
      </c>
      <c r="E75">
        <v>1.99878008727068</v>
      </c>
      <c r="F75">
        <v>9.5451490029128401</v>
      </c>
      <c r="G75">
        <v>1.3701243034719246</v>
      </c>
      <c r="H75">
        <v>0.73692112795007747</v>
      </c>
      <c r="I75">
        <v>0.42282945214699152</v>
      </c>
      <c r="J75">
        <v>0.28739819974282038</v>
      </c>
      <c r="K75">
        <v>0.26453638841920013</v>
      </c>
      <c r="L75">
        <v>52.307692307692299</v>
      </c>
      <c r="M75">
        <v>7.2845071276562861</v>
      </c>
      <c r="N75">
        <v>78.186868686868692</v>
      </c>
      <c r="O75">
        <v>1.5253955478219867</v>
      </c>
      <c r="P75">
        <v>1.7594191338619622</v>
      </c>
      <c r="Q75">
        <v>0.21000423300000001</v>
      </c>
    </row>
    <row r="76" spans="1:17">
      <c r="A76" t="s">
        <v>19</v>
      </c>
      <c r="B76">
        <v>2</v>
      </c>
      <c r="C76">
        <v>2020</v>
      </c>
      <c r="D76">
        <v>11.743104723660574</v>
      </c>
      <c r="E76">
        <v>1.2804271106687177</v>
      </c>
      <c r="F76">
        <v>6.3667041619797526</v>
      </c>
      <c r="G76">
        <v>1.5099193372574669</v>
      </c>
      <c r="H76">
        <v>0.70699484209573793</v>
      </c>
      <c r="I76">
        <v>0.41281834513367854</v>
      </c>
      <c r="J76">
        <v>0.42446043165467628</v>
      </c>
      <c r="K76">
        <v>0.2587201502548967</v>
      </c>
      <c r="L76">
        <v>31.313131313131322</v>
      </c>
      <c r="M76">
        <v>7.483576510402699</v>
      </c>
      <c r="N76">
        <v>118.41538461538461</v>
      </c>
      <c r="O76">
        <v>1.5050446832295719</v>
      </c>
      <c r="P76">
        <v>1.7183286580399963</v>
      </c>
      <c r="Q76">
        <v>0.216087421</v>
      </c>
    </row>
    <row r="77" spans="1:17">
      <c r="A77" t="s">
        <v>19</v>
      </c>
      <c r="B77">
        <v>1</v>
      </c>
      <c r="C77">
        <v>2020</v>
      </c>
      <c r="D77">
        <v>12.140139089358353</v>
      </c>
      <c r="E77">
        <v>0.99095807836332084</v>
      </c>
      <c r="F77">
        <v>4.6908776480760919</v>
      </c>
      <c r="G77">
        <v>1.4075736872926019</v>
      </c>
      <c r="H77">
        <v>0.7342223034067038</v>
      </c>
      <c r="I77">
        <v>0.4219393780343787</v>
      </c>
      <c r="J77">
        <v>0.12941635760296702</v>
      </c>
      <c r="K77">
        <v>0.26563600389013714</v>
      </c>
      <c r="L77">
        <v>-43.75</v>
      </c>
      <c r="M77">
        <v>7.5893612952529175</v>
      </c>
      <c r="N77">
        <v>164.36363636363637</v>
      </c>
      <c r="O77">
        <v>1.6032690360690474</v>
      </c>
      <c r="P77">
        <v>1.7453877066398757</v>
      </c>
      <c r="Q77">
        <v>0.21575949699999999</v>
      </c>
    </row>
    <row r="78" spans="1:17">
      <c r="A78" t="s">
        <v>19</v>
      </c>
      <c r="B78">
        <v>4</v>
      </c>
      <c r="C78">
        <v>2019</v>
      </c>
      <c r="D78">
        <v>12.604340567612688</v>
      </c>
      <c r="E78">
        <v>1.7399389029087529</v>
      </c>
      <c r="F78">
        <v>8.133278145695364</v>
      </c>
      <c r="G78">
        <v>1.5744574706909453</v>
      </c>
      <c r="H78">
        <v>0.69030858458405275</v>
      </c>
      <c r="I78">
        <v>0.40671953255425708</v>
      </c>
      <c r="J78">
        <v>0.20553754053379894</v>
      </c>
      <c r="K78">
        <v>0.25509531033572985</v>
      </c>
      <c r="L78">
        <v>-7.3684210526315743</v>
      </c>
      <c r="M78">
        <v>8.0367189489445359</v>
      </c>
      <c r="N78">
        <v>101.10795454545453</v>
      </c>
      <c r="O78">
        <v>1.7192821517377253</v>
      </c>
      <c r="P78">
        <v>1.7107849648027627</v>
      </c>
      <c r="Q78">
        <v>0.21822661400000001</v>
      </c>
    </row>
    <row r="79" spans="1:17">
      <c r="A79" t="s">
        <v>19</v>
      </c>
      <c r="B79">
        <v>3</v>
      </c>
      <c r="C79">
        <v>2019</v>
      </c>
      <c r="D79">
        <v>11.376999512157546</v>
      </c>
      <c r="E79">
        <v>1.8838097747332367</v>
      </c>
      <c r="F79">
        <v>9.6817874069058902</v>
      </c>
      <c r="G79">
        <v>1.4894022891055532</v>
      </c>
      <c r="H79">
        <v>0.70355245246563913</v>
      </c>
      <c r="I79">
        <v>0.41137956710401313</v>
      </c>
      <c r="J79">
        <v>0.21216617210682492</v>
      </c>
      <c r="K79">
        <v>0.255053974484789</v>
      </c>
      <c r="L79">
        <v>-13.636363636363647</v>
      </c>
      <c r="M79">
        <v>9.3482758994583612</v>
      </c>
      <c r="N79">
        <v>98.39473684210526</v>
      </c>
      <c r="O79">
        <v>1.8189176002502963</v>
      </c>
      <c r="P79">
        <v>1.0772405919290389</v>
      </c>
      <c r="Q79">
        <v>0.22156839</v>
      </c>
    </row>
    <row r="80" spans="1:17">
      <c r="A80" t="s">
        <v>19</v>
      </c>
      <c r="B80">
        <v>2</v>
      </c>
      <c r="C80">
        <v>2019</v>
      </c>
      <c r="D80">
        <v>18.434318473855889</v>
      </c>
      <c r="E80">
        <v>7.9690752304490031</v>
      </c>
      <c r="F80">
        <v>14.369973190348526</v>
      </c>
      <c r="G80">
        <v>1.1366843033509699</v>
      </c>
      <c r="H80">
        <v>2.008325899494499</v>
      </c>
      <c r="I80">
        <v>0.66758920628644858</v>
      </c>
      <c r="J80">
        <v>0.23368606701940034</v>
      </c>
      <c r="K80">
        <v>0.5115468409586057</v>
      </c>
      <c r="L80">
        <v>8.9108910891089188</v>
      </c>
      <c r="M80">
        <v>10.733936657983916</v>
      </c>
      <c r="N80">
        <v>76.75454545454545</v>
      </c>
      <c r="O80">
        <v>5.952658895967887</v>
      </c>
      <c r="P80">
        <v>2.9600059470710676</v>
      </c>
      <c r="Q80">
        <v>0.11855259900000001</v>
      </c>
    </row>
    <row r="81" spans="1:18">
      <c r="A81" t="s">
        <v>19</v>
      </c>
      <c r="B81">
        <v>1</v>
      </c>
      <c r="C81">
        <v>2019</v>
      </c>
      <c r="D81">
        <v>17.647058823529413</v>
      </c>
      <c r="E81">
        <v>6.7369004713057938</v>
      </c>
      <c r="F81">
        <v>14.0625</v>
      </c>
      <c r="G81">
        <v>1.4227895392278953</v>
      </c>
      <c r="H81">
        <v>1.7147213751039645</v>
      </c>
      <c r="I81">
        <v>0.63163807189542487</v>
      </c>
      <c r="J81">
        <v>0.20797011207970112</v>
      </c>
      <c r="K81">
        <v>0.49396745230078565</v>
      </c>
      <c r="L81">
        <v>8.0213903743315456</v>
      </c>
      <c r="M81">
        <v>9.706814862627315</v>
      </c>
      <c r="N81">
        <v>70.32673267326733</v>
      </c>
      <c r="O81">
        <v>4.6502290220737459</v>
      </c>
      <c r="P81">
        <v>2.7230385361796507</v>
      </c>
      <c r="Q81">
        <v>0.118072477</v>
      </c>
    </row>
    <row r="82" spans="1:18">
      <c r="A82" t="s">
        <v>19</v>
      </c>
      <c r="B82">
        <v>4</v>
      </c>
      <c r="C82">
        <v>2018</v>
      </c>
      <c r="D82">
        <v>16.910272025984572</v>
      </c>
      <c r="E82">
        <v>6.5943728018757319</v>
      </c>
      <c r="F82">
        <v>13.505402160864346</v>
      </c>
      <c r="G82">
        <v>1.2683863885839737</v>
      </c>
      <c r="H82">
        <v>1.8874560375146541</v>
      </c>
      <c r="I82">
        <v>0.65367438083637841</v>
      </c>
      <c r="J82">
        <v>0.18825466520307355</v>
      </c>
      <c r="K82">
        <v>0.52814271884939845</v>
      </c>
      <c r="L82">
        <v>5.6497175141242986</v>
      </c>
      <c r="M82">
        <v>8.4308425985834337</v>
      </c>
      <c r="N82">
        <v>63.775401069518715</v>
      </c>
      <c r="O82">
        <v>4.1165837541735053</v>
      </c>
      <c r="P82">
        <v>2.8928780773739744</v>
      </c>
      <c r="Q82">
        <v>0.117774474</v>
      </c>
    </row>
    <row r="83" spans="1:18">
      <c r="A83" t="s">
        <v>19</v>
      </c>
      <c r="B83">
        <v>3</v>
      </c>
      <c r="C83">
        <v>2018</v>
      </c>
      <c r="D83">
        <v>15.593083223784001</v>
      </c>
      <c r="E83">
        <v>6.5659679408138105</v>
      </c>
      <c r="F83">
        <v>13.813229571984436</v>
      </c>
      <c r="G83">
        <v>1.1697341513292434</v>
      </c>
      <c r="H83">
        <v>2.0483970406905057</v>
      </c>
      <c r="I83">
        <v>0.67195874203660633</v>
      </c>
      <c r="J83">
        <v>0.15593047034764826</v>
      </c>
      <c r="K83">
        <v>0.55273679856611058</v>
      </c>
      <c r="L83">
        <v>-1.1173184357541908</v>
      </c>
      <c r="M83">
        <v>11.377505074656289</v>
      </c>
      <c r="N83">
        <v>84.276836158192083</v>
      </c>
      <c r="O83">
        <v>5.4081728807398273</v>
      </c>
      <c r="P83">
        <v>3.0406905055487052</v>
      </c>
      <c r="Q83">
        <v>0.11761153599999999</v>
      </c>
    </row>
    <row r="84" spans="1:18">
      <c r="A84" t="s">
        <v>19</v>
      </c>
      <c r="B84">
        <v>2</v>
      </c>
      <c r="C84">
        <v>2018</v>
      </c>
      <c r="D84">
        <v>16.932615103160888</v>
      </c>
      <c r="E84">
        <v>6.4118001204093913</v>
      </c>
      <c r="F84">
        <v>12.785114045618249</v>
      </c>
      <c r="G84">
        <v>1.2432885906040267</v>
      </c>
      <c r="H84">
        <v>1.9617700180614088</v>
      </c>
      <c r="I84">
        <v>0.66236406138835247</v>
      </c>
      <c r="J84">
        <v>0.16107382550335569</v>
      </c>
      <c r="K84">
        <v>0.53290213723284585</v>
      </c>
      <c r="L84">
        <v>7.8313253012048261</v>
      </c>
      <c r="M84">
        <v>9.008742152941176</v>
      </c>
      <c r="N84">
        <v>70.888268156424573</v>
      </c>
      <c r="O84">
        <v>4.5179302910294998</v>
      </c>
      <c r="P84">
        <v>2.9965382299819385</v>
      </c>
      <c r="Q84">
        <v>0.11828011999999999</v>
      </c>
    </row>
    <row r="85" spans="1:18">
      <c r="A85" t="s">
        <v>19</v>
      </c>
      <c r="B85">
        <v>1</v>
      </c>
      <c r="C85">
        <v>2018</v>
      </c>
      <c r="D85">
        <v>15.571002979145979</v>
      </c>
      <c r="E85">
        <v>6.2480076506216129</v>
      </c>
      <c r="F85">
        <v>12.5</v>
      </c>
      <c r="G85">
        <v>1.124883504193849</v>
      </c>
      <c r="H85">
        <v>2.2100733184571246</v>
      </c>
      <c r="I85">
        <v>0.68848063555114203</v>
      </c>
      <c r="J85">
        <v>0.20643056849953401</v>
      </c>
      <c r="K85">
        <v>0.57354540511147367</v>
      </c>
      <c r="L85">
        <v>44.347826086956523</v>
      </c>
      <c r="M85">
        <v>10.664476195982145</v>
      </c>
      <c r="N85">
        <v>84.969879518072304</v>
      </c>
      <c r="O85">
        <v>5.3305383089894809</v>
      </c>
      <c r="P85">
        <v>3.1759642970991395</v>
      </c>
      <c r="Q85">
        <v>0.118552986</v>
      </c>
    </row>
    <row r="86" spans="1:18">
      <c r="A86" t="s">
        <v>20</v>
      </c>
      <c r="B86">
        <v>4</v>
      </c>
      <c r="C86">
        <v>2024</v>
      </c>
      <c r="D86">
        <v>33.991348550339012</v>
      </c>
      <c r="E86">
        <v>4.5980571140158591E-2</v>
      </c>
      <c r="F86">
        <v>5.476709553479224E-2</v>
      </c>
      <c r="G86">
        <v>1.2876115027873232</v>
      </c>
      <c r="H86">
        <v>1.4699391673497757</v>
      </c>
      <c r="I86">
        <v>0.5951317290648126</v>
      </c>
      <c r="J86">
        <v>0.19576674070596403</v>
      </c>
      <c r="K86">
        <v>0.39057351718693045</v>
      </c>
      <c r="L86">
        <v>-99.257142857142853</v>
      </c>
      <c r="M86">
        <v>7.5037070284204628</v>
      </c>
      <c r="N86">
        <v>15296.153846153848</v>
      </c>
      <c r="O86">
        <v>6.2998545288203029</v>
      </c>
      <c r="P86">
        <v>2.4739261202149621</v>
      </c>
      <c r="Q86">
        <v>0.26802799999999999</v>
      </c>
      <c r="R86" s="4"/>
    </row>
    <row r="87" spans="1:18">
      <c r="A87" t="s">
        <v>20</v>
      </c>
      <c r="B87">
        <v>3</v>
      </c>
      <c r="C87">
        <v>2024</v>
      </c>
      <c r="D87">
        <v>32.782738279800299</v>
      </c>
      <c r="E87">
        <v>5.2531313971218516</v>
      </c>
      <c r="F87">
        <v>6.9956943528942706</v>
      </c>
      <c r="G87">
        <v>1.2524388553922956</v>
      </c>
      <c r="H87">
        <v>1.2905628401896183</v>
      </c>
      <c r="I87">
        <v>0.56342607919142806</v>
      </c>
      <c r="J87">
        <v>0.19080266365566323</v>
      </c>
      <c r="K87">
        <v>0.35697390640846971</v>
      </c>
      <c r="L87">
        <v>9.3749999999999911</v>
      </c>
      <c r="M87">
        <v>9.1565036297521818</v>
      </c>
      <c r="N87">
        <v>134.31428571428572</v>
      </c>
      <c r="O87">
        <v>6.8757030080096682</v>
      </c>
      <c r="P87">
        <v>2.2611238556544344</v>
      </c>
      <c r="Q87">
        <v>0.26771699999999998</v>
      </c>
      <c r="R87" s="4"/>
    </row>
    <row r="88" spans="1:18">
      <c r="A88" t="s">
        <v>20</v>
      </c>
      <c r="B88">
        <v>2</v>
      </c>
      <c r="C88">
        <v>2024</v>
      </c>
      <c r="D88">
        <v>32.909529107776066</v>
      </c>
      <c r="E88">
        <v>5.1500327391080205</v>
      </c>
      <c r="F88">
        <v>6.3831385760713761</v>
      </c>
      <c r="G88">
        <v>1.2087995943068151</v>
      </c>
      <c r="H88">
        <v>1.4516250420867085</v>
      </c>
      <c r="I88">
        <v>0.59210728278870628</v>
      </c>
      <c r="J88">
        <v>0.17036626327369364</v>
      </c>
      <c r="K88">
        <v>0.38806812109486472</v>
      </c>
      <c r="L88">
        <v>14.285714285714276</v>
      </c>
      <c r="M88">
        <v>8.0657004306256752</v>
      </c>
      <c r="N88">
        <v>126.59374999999999</v>
      </c>
      <c r="O88">
        <v>6.5075543616234031</v>
      </c>
      <c r="P88">
        <v>2.4473245456886104</v>
      </c>
      <c r="Q88">
        <v>0.26766000000000001</v>
      </c>
      <c r="R88" s="16"/>
    </row>
    <row r="89" spans="1:18">
      <c r="A89" t="s">
        <v>20</v>
      </c>
      <c r="B89">
        <v>1</v>
      </c>
      <c r="C89">
        <v>2024</v>
      </c>
      <c r="D89">
        <v>30.747899436295718</v>
      </c>
      <c r="E89">
        <v>4.8235479698394164</v>
      </c>
      <c r="F89">
        <v>6.1077838570296317</v>
      </c>
      <c r="G89">
        <v>1.239533341038952</v>
      </c>
      <c r="H89">
        <v>1.5684285579076884</v>
      </c>
      <c r="I89">
        <v>0.61065687541855274</v>
      </c>
      <c r="J89">
        <v>0.17613536426636647</v>
      </c>
      <c r="K89">
        <v>0.42285940689822937</v>
      </c>
      <c r="L89">
        <v>0</v>
      </c>
      <c r="M89">
        <v>7.7684207856083658</v>
      </c>
      <c r="N89">
        <v>129.82142857142856</v>
      </c>
      <c r="O89">
        <v>6.1350157743635041</v>
      </c>
      <c r="P89">
        <v>2.5306486418273022</v>
      </c>
      <c r="Q89">
        <v>0.26748499999999997</v>
      </c>
      <c r="R89" s="16"/>
    </row>
    <row r="90" spans="1:18">
      <c r="A90" t="s">
        <v>20</v>
      </c>
      <c r="B90">
        <v>4</v>
      </c>
      <c r="C90">
        <v>2023</v>
      </c>
      <c r="D90">
        <v>31.088889580727862</v>
      </c>
      <c r="E90">
        <v>4.8756346382586315</v>
      </c>
      <c r="F90">
        <v>6.103884578841571</v>
      </c>
      <c r="G90">
        <v>1.2524093557681126</v>
      </c>
      <c r="H90">
        <v>1.5693284784224617</v>
      </c>
      <c r="I90">
        <v>0.61079324485050335</v>
      </c>
      <c r="J90">
        <v>0.17113682660132043</v>
      </c>
      <c r="K90">
        <v>0.42850383961549582</v>
      </c>
      <c r="L90">
        <v>40.000000000000007</v>
      </c>
      <c r="M90">
        <v>7.1388582449907068</v>
      </c>
      <c r="N90">
        <v>117.14285714285712</v>
      </c>
      <c r="O90">
        <v>5.7023464463183986</v>
      </c>
      <c r="P90">
        <v>2.5269446903043336</v>
      </c>
      <c r="Q90">
        <v>0.26733000000000001</v>
      </c>
      <c r="R90" s="16"/>
    </row>
    <row r="91" spans="1:18">
      <c r="A91" t="s">
        <v>20</v>
      </c>
      <c r="B91">
        <v>3</v>
      </c>
      <c r="C91">
        <v>2023</v>
      </c>
      <c r="D91">
        <v>32.996193930757862</v>
      </c>
      <c r="E91">
        <v>3.8224987994351292</v>
      </c>
      <c r="F91">
        <v>4.2557900448353658</v>
      </c>
      <c r="G91">
        <v>1.1224044855654385</v>
      </c>
      <c r="H91">
        <v>1.7220952386380963</v>
      </c>
      <c r="I91">
        <v>0.6326359247811203</v>
      </c>
      <c r="J91">
        <v>0.13974433468913422</v>
      </c>
      <c r="K91">
        <v>0.43695915112978767</v>
      </c>
      <c r="L91">
        <v>-9.0909090909090864</v>
      </c>
      <c r="M91">
        <v>6.2578265160096844</v>
      </c>
      <c r="N91">
        <v>148.14999999999998</v>
      </c>
      <c r="O91">
        <v>5.6207035808895727</v>
      </c>
      <c r="P91">
        <v>2.7766375776092156</v>
      </c>
      <c r="Q91">
        <v>0.26623999999999998</v>
      </c>
      <c r="R91" s="16"/>
    </row>
    <row r="92" spans="1:18">
      <c r="A92" t="s">
        <v>20</v>
      </c>
      <c r="B92">
        <v>2</v>
      </c>
      <c r="C92">
        <v>2023</v>
      </c>
      <c r="D92">
        <v>30.424644992497946</v>
      </c>
      <c r="E92">
        <v>4.146163000958845</v>
      </c>
      <c r="F92">
        <v>4.9824351274290768</v>
      </c>
      <c r="G92">
        <v>1.1697665075291277</v>
      </c>
      <c r="H92">
        <v>1.7351377247487418</v>
      </c>
      <c r="I92">
        <v>0.63438769793873429</v>
      </c>
      <c r="J92">
        <v>0.14524167209087258</v>
      </c>
      <c r="K92">
        <v>0.44223104663479795</v>
      </c>
      <c r="L92">
        <v>37.5</v>
      </c>
      <c r="M92">
        <v>7.0157003574184813</v>
      </c>
      <c r="N92">
        <v>144.81818181818181</v>
      </c>
      <c r="O92">
        <v>5.8381567454048735</v>
      </c>
      <c r="P92">
        <v>2.7390811742104324</v>
      </c>
      <c r="Q92">
        <v>0.26621499999999998</v>
      </c>
      <c r="R92" s="16"/>
    </row>
    <row r="93" spans="1:18">
      <c r="A93" t="s">
        <v>20</v>
      </c>
      <c r="B93">
        <v>1</v>
      </c>
      <c r="C93">
        <v>2023</v>
      </c>
      <c r="D93">
        <v>29.064379845000143</v>
      </c>
      <c r="E93">
        <v>3.1593280950793265</v>
      </c>
      <c r="F93">
        <v>3.6978966108514228</v>
      </c>
      <c r="G93">
        <v>1.2521722524587033</v>
      </c>
      <c r="H93">
        <v>1.9395368187491333</v>
      </c>
      <c r="I93">
        <v>0.65981035052130022</v>
      </c>
      <c r="J93">
        <v>0.1972657582081816</v>
      </c>
      <c r="K93">
        <v>0.49039807927754131</v>
      </c>
      <c r="L93">
        <v>-63.636363636363647</v>
      </c>
      <c r="M93">
        <v>6.5097366144431215</v>
      </c>
      <c r="N93">
        <v>177.06249999999997</v>
      </c>
      <c r="O93">
        <v>5.5616465093223413</v>
      </c>
      <c r="P93">
        <v>2.4771979570219256</v>
      </c>
      <c r="Q93">
        <v>0.26613999999999999</v>
      </c>
      <c r="R93" s="16"/>
    </row>
    <row r="94" spans="1:18">
      <c r="A94" t="s">
        <v>20</v>
      </c>
      <c r="B94">
        <v>4</v>
      </c>
      <c r="C94">
        <v>2022</v>
      </c>
      <c r="D94">
        <v>32.757552682062475</v>
      </c>
      <c r="E94">
        <v>8.814872274006829</v>
      </c>
      <c r="F94">
        <v>13.043186710268383</v>
      </c>
      <c r="G94">
        <v>1.4183157882646176</v>
      </c>
      <c r="H94">
        <v>1.063102781262675</v>
      </c>
      <c r="I94">
        <v>0.51529317439629796</v>
      </c>
      <c r="J94">
        <v>0.18882858668872005</v>
      </c>
      <c r="K94">
        <v>0.25386559665470981</v>
      </c>
      <c r="L94">
        <v>41.935483870967744</v>
      </c>
      <c r="M94">
        <v>8.3131606475883082</v>
      </c>
      <c r="N94">
        <v>63.522727272727273</v>
      </c>
      <c r="O94">
        <v>5.6182166927121298</v>
      </c>
      <c r="P94">
        <v>2.0220503985371239</v>
      </c>
      <c r="Q94">
        <v>0.26612999999999998</v>
      </c>
      <c r="R94" s="16"/>
    </row>
    <row r="95" spans="1:18">
      <c r="A95" t="s">
        <v>20</v>
      </c>
      <c r="B95">
        <v>3</v>
      </c>
      <c r="C95">
        <v>2022</v>
      </c>
      <c r="D95">
        <v>34.412507968656108</v>
      </c>
      <c r="E95">
        <v>7.0106843079034808</v>
      </c>
      <c r="F95">
        <v>9.1900509992100261</v>
      </c>
      <c r="G95">
        <v>1.2644044815762152</v>
      </c>
      <c r="H95">
        <v>1.2167982237052852</v>
      </c>
      <c r="I95">
        <v>0.54889895286520851</v>
      </c>
      <c r="J95">
        <v>0.20206393549464693</v>
      </c>
      <c r="K95">
        <v>0.28122264269237524</v>
      </c>
      <c r="L95">
        <v>40.909090909090907</v>
      </c>
      <c r="M95">
        <v>7.2524605484603288</v>
      </c>
      <c r="N95">
        <v>79.709677419354847</v>
      </c>
      <c r="O95">
        <v>5.5325820678416786</v>
      </c>
      <c r="P95">
        <v>2.240011934374464</v>
      </c>
      <c r="Q95">
        <v>0.264905</v>
      </c>
      <c r="R95" s="16"/>
    </row>
    <row r="96" spans="1:18">
      <c r="A96" t="s">
        <v>20</v>
      </c>
      <c r="B96">
        <v>2</v>
      </c>
      <c r="C96">
        <v>2022</v>
      </c>
      <c r="D96">
        <v>33.246032238042559</v>
      </c>
      <c r="E96">
        <v>4.8669856554622273</v>
      </c>
      <c r="F96">
        <v>6.5881776752326076</v>
      </c>
      <c r="G96">
        <v>1.2114218929309917</v>
      </c>
      <c r="H96">
        <v>1.2220557018832288</v>
      </c>
      <c r="I96">
        <v>0.54996627710435719</v>
      </c>
      <c r="J96">
        <v>0.22992284219934106</v>
      </c>
      <c r="K96">
        <v>0.28317889209179153</v>
      </c>
      <c r="L96">
        <v>9.9999999999999947</v>
      </c>
      <c r="M96">
        <v>7.7532062464686131</v>
      </c>
      <c r="N96">
        <v>117.68181818181819</v>
      </c>
      <c r="O96">
        <v>5.727645100899708</v>
      </c>
      <c r="P96">
        <v>2.2087447243203231</v>
      </c>
      <c r="Q96">
        <v>0.26659500000000003</v>
      </c>
      <c r="R96" s="16"/>
    </row>
    <row r="97" spans="1:18">
      <c r="A97" t="s">
        <v>20</v>
      </c>
      <c r="B97">
        <v>1</v>
      </c>
      <c r="C97">
        <v>2022</v>
      </c>
      <c r="D97">
        <v>32.232232459248763</v>
      </c>
      <c r="E97">
        <v>4.2614663493598961</v>
      </c>
      <c r="F97">
        <v>6.2199206326869501</v>
      </c>
      <c r="G97">
        <v>1.2647771082717194</v>
      </c>
      <c r="H97">
        <v>1.1256112199331214</v>
      </c>
      <c r="I97">
        <v>0.52954708244743676</v>
      </c>
      <c r="J97">
        <v>0.22729191490555911</v>
      </c>
      <c r="K97">
        <v>0.27849517467178031</v>
      </c>
      <c r="L97">
        <v>-19.999999999999996</v>
      </c>
      <c r="M97">
        <v>9.8710684566528766</v>
      </c>
      <c r="N97">
        <v>156.79999999999998</v>
      </c>
      <c r="O97">
        <v>6.7629843762302739</v>
      </c>
      <c r="P97">
        <v>2.1235347192204665</v>
      </c>
      <c r="Q97">
        <v>0.26841500000000001</v>
      </c>
      <c r="R97" s="16"/>
    </row>
    <row r="98" spans="1:18">
      <c r="A98" t="s">
        <v>20</v>
      </c>
      <c r="B98">
        <v>4</v>
      </c>
      <c r="C98">
        <v>2021</v>
      </c>
      <c r="D98">
        <v>32.513702178714588</v>
      </c>
      <c r="E98">
        <v>5.5324751907394916</v>
      </c>
      <c r="F98">
        <v>7.9776589672805205</v>
      </c>
      <c r="G98">
        <v>1.3110113650814583</v>
      </c>
      <c r="H98">
        <v>1.1329348234372287</v>
      </c>
      <c r="I98">
        <v>0.53116242043041051</v>
      </c>
      <c r="J98">
        <v>0.24202254176537913</v>
      </c>
      <c r="K98">
        <v>0.28834430949085038</v>
      </c>
      <c r="L98">
        <v>-16.666666666666664</v>
      </c>
      <c r="M98">
        <v>10.085776112101199</v>
      </c>
      <c r="N98">
        <v>128.28</v>
      </c>
      <c r="O98">
        <v>6.9944461587550339</v>
      </c>
      <c r="P98">
        <v>2.107128345766573</v>
      </c>
      <c r="Q98">
        <v>0.26999499999999999</v>
      </c>
      <c r="R98" s="16"/>
    </row>
    <row r="99" spans="1:18">
      <c r="A99" t="s">
        <v>20</v>
      </c>
      <c r="B99">
        <v>3</v>
      </c>
      <c r="C99">
        <v>2021</v>
      </c>
      <c r="D99">
        <v>34.620280823826477</v>
      </c>
      <c r="E99">
        <v>6.7207814040611176</v>
      </c>
      <c r="F99">
        <v>9.2996402518797368</v>
      </c>
      <c r="G99">
        <v>1.2562985940790801</v>
      </c>
      <c r="H99">
        <v>1.0874834216566434</v>
      </c>
      <c r="I99">
        <v>0.5209542793846994</v>
      </c>
      <c r="J99">
        <v>0.19631271339555417</v>
      </c>
      <c r="K99">
        <v>0.26901533402979627</v>
      </c>
      <c r="L99">
        <v>57.894736842105253</v>
      </c>
      <c r="M99">
        <v>8.4903855661296408</v>
      </c>
      <c r="N99">
        <v>93.533333333333331</v>
      </c>
      <c r="O99">
        <v>6.1359390127611722</v>
      </c>
      <c r="P99">
        <v>2.0608928526579224</v>
      </c>
      <c r="Q99">
        <v>0.26990500000000001</v>
      </c>
      <c r="R99" s="16"/>
    </row>
    <row r="100" spans="1:18">
      <c r="A100" t="s">
        <v>20</v>
      </c>
      <c r="B100">
        <v>2</v>
      </c>
      <c r="C100">
        <v>2021</v>
      </c>
      <c r="D100">
        <v>31.925855094604728</v>
      </c>
      <c r="E100">
        <v>4.3524710795433101</v>
      </c>
      <c r="F100">
        <v>6.4746586031263682</v>
      </c>
      <c r="G100">
        <v>1.363682414944019</v>
      </c>
      <c r="H100">
        <v>1.1056029585029707</v>
      </c>
      <c r="I100">
        <v>0.52507665513968782</v>
      </c>
      <c r="J100">
        <v>0.28873676893268979</v>
      </c>
      <c r="K100">
        <v>0.29050166650999132</v>
      </c>
      <c r="L100">
        <v>11.764705882352935</v>
      </c>
      <c r="M100">
        <v>7.6759312553250689</v>
      </c>
      <c r="N100">
        <v>119.78947368421053</v>
      </c>
      <c r="O100">
        <v>5.1600046960364621</v>
      </c>
      <c r="P100">
        <v>2.0821818959408636</v>
      </c>
      <c r="Q100">
        <v>0.27035500000000001</v>
      </c>
      <c r="R100" s="16"/>
    </row>
    <row r="101" spans="1:18">
      <c r="A101" t="s">
        <v>20</v>
      </c>
      <c r="B101">
        <v>1</v>
      </c>
      <c r="C101">
        <v>2021</v>
      </c>
      <c r="D101">
        <v>30.743174714121274</v>
      </c>
      <c r="E101">
        <v>3.9675635531908218</v>
      </c>
      <c r="F101">
        <v>6.0306267919508612</v>
      </c>
      <c r="G101">
        <v>1.3356449462910851</v>
      </c>
      <c r="H101">
        <v>1.1399948397354318</v>
      </c>
      <c r="I101">
        <v>0.53270915357738424</v>
      </c>
      <c r="J101">
        <v>0.28282846032770093</v>
      </c>
      <c r="K101">
        <v>0.31016128314566477</v>
      </c>
      <c r="L101">
        <v>-10.52631578947368</v>
      </c>
      <c r="M101">
        <v>9.0052373987100598</v>
      </c>
      <c r="N101">
        <v>147.64705882352942</v>
      </c>
      <c r="O101">
        <v>5.9245668690094737</v>
      </c>
      <c r="P101">
        <v>2.1224787051919933</v>
      </c>
      <c r="Q101">
        <v>0.27078999999999998</v>
      </c>
      <c r="R101" s="16"/>
    </row>
    <row r="102" spans="1:18">
      <c r="A102" t="s">
        <v>20</v>
      </c>
      <c r="B102">
        <v>4</v>
      </c>
      <c r="C102">
        <v>2020</v>
      </c>
      <c r="D102">
        <v>31.683004316584896</v>
      </c>
      <c r="E102">
        <v>4.7442488332998574</v>
      </c>
      <c r="F102">
        <v>6.8534473744745821</v>
      </c>
      <c r="G102">
        <v>1.371958644320219</v>
      </c>
      <c r="H102">
        <v>1.2463189456903119</v>
      </c>
      <c r="I102">
        <v>0.57042319427282273</v>
      </c>
      <c r="J102">
        <v>0.21655419684890179</v>
      </c>
      <c r="K102">
        <v>0.33358255436686501</v>
      </c>
      <c r="L102">
        <v>18.75</v>
      </c>
      <c r="M102">
        <v>7.5364070766850002</v>
      </c>
      <c r="N102">
        <v>112</v>
      </c>
      <c r="O102">
        <v>5.2170226934261263</v>
      </c>
      <c r="P102">
        <v>2.1684743959307093</v>
      </c>
      <c r="Q102">
        <v>0.27096500000000001</v>
      </c>
      <c r="R102" s="16"/>
    </row>
    <row r="103" spans="1:18">
      <c r="A103" t="s">
        <v>20</v>
      </c>
      <c r="B103">
        <v>3</v>
      </c>
      <c r="C103">
        <v>2020</v>
      </c>
      <c r="D103">
        <v>31.673139776284625</v>
      </c>
      <c r="E103">
        <v>4.3046233129260161</v>
      </c>
      <c r="F103">
        <v>5.9274135743146736</v>
      </c>
      <c r="G103">
        <v>1.2600383638160151</v>
      </c>
      <c r="H103">
        <v>1.2928666930795385</v>
      </c>
      <c r="I103">
        <v>0.56386474494210359</v>
      </c>
      <c r="J103">
        <v>0.19851762416567523</v>
      </c>
      <c r="K103">
        <v>0.34782543094370366</v>
      </c>
      <c r="L103">
        <v>-5.8823529411764754</v>
      </c>
      <c r="M103">
        <v>6.2590023547713995</v>
      </c>
      <c r="N103">
        <v>109.5625</v>
      </c>
      <c r="O103">
        <v>4.5454306695855786</v>
      </c>
      <c r="P103">
        <v>2.2498498611396287</v>
      </c>
      <c r="Q103">
        <v>0.26898499999999997</v>
      </c>
      <c r="R103" s="16"/>
    </row>
    <row r="104" spans="1:18">
      <c r="A104" t="s">
        <v>20</v>
      </c>
      <c r="B104">
        <v>2</v>
      </c>
      <c r="C104">
        <v>2020</v>
      </c>
      <c r="D104">
        <v>31.003722083825291</v>
      </c>
      <c r="E104">
        <v>4.5816524441454707</v>
      </c>
      <c r="F104">
        <v>6.4100956505689863</v>
      </c>
      <c r="G104">
        <v>1.3051702017306799</v>
      </c>
      <c r="H104">
        <v>1.3053867673152566</v>
      </c>
      <c r="I104">
        <v>0.56623330445999209</v>
      </c>
      <c r="J104">
        <v>0.19334752818496984</v>
      </c>
      <c r="K104">
        <v>0.35193042016389925</v>
      </c>
      <c r="L104">
        <v>30.769230769230777</v>
      </c>
      <c r="M104">
        <v>5.5006271036714658</v>
      </c>
      <c r="N104">
        <v>85.235294117647058</v>
      </c>
      <c r="O104">
        <v>3.9316046105540039</v>
      </c>
      <c r="P104">
        <v>2.3324963294012444</v>
      </c>
      <c r="Q104">
        <v>0.26944000000000001</v>
      </c>
      <c r="R104" s="16"/>
    </row>
    <row r="105" spans="1:18">
      <c r="A105" t="s">
        <v>20</v>
      </c>
      <c r="B105">
        <v>1</v>
      </c>
      <c r="C105">
        <v>2020</v>
      </c>
      <c r="D105">
        <v>31.331028743358303</v>
      </c>
      <c r="E105">
        <v>3.8303035660539781</v>
      </c>
      <c r="F105">
        <v>4.9578209942885012</v>
      </c>
      <c r="G105">
        <v>1.3617848332665086</v>
      </c>
      <c r="H105">
        <v>1.465855922411017</v>
      </c>
      <c r="I105">
        <v>0.59446130209333592</v>
      </c>
      <c r="J105">
        <v>0.18345916779362695</v>
      </c>
      <c r="K105">
        <v>0.39806046646864651</v>
      </c>
      <c r="L105">
        <v>-23.529411764705884</v>
      </c>
      <c r="M105">
        <v>4.7125981259526544</v>
      </c>
      <c r="N105">
        <v>98.307692307692292</v>
      </c>
      <c r="O105">
        <v>3.6408497660586083</v>
      </c>
      <c r="P105">
        <v>2.470803630248422</v>
      </c>
      <c r="Q105">
        <v>0.27071000000000001</v>
      </c>
      <c r="R105" s="18"/>
    </row>
    <row r="106" spans="1:18">
      <c r="A106" t="s">
        <v>20</v>
      </c>
      <c r="B106">
        <v>4</v>
      </c>
      <c r="C106">
        <v>2019</v>
      </c>
      <c r="D106">
        <v>33.904570906585313</v>
      </c>
      <c r="E106">
        <v>4.6076755635418039</v>
      </c>
      <c r="F106">
        <v>5.9313735937905498</v>
      </c>
      <c r="G106">
        <v>1.4741605331267298</v>
      </c>
      <c r="H106">
        <v>1.2912282752138999</v>
      </c>
      <c r="I106">
        <v>0.56355287213508054</v>
      </c>
      <c r="J106">
        <v>0.15556032764612421</v>
      </c>
      <c r="K106">
        <v>0.36022558611639705</v>
      </c>
      <c r="L106">
        <v>325</v>
      </c>
      <c r="M106">
        <v>5.3072827639122737</v>
      </c>
      <c r="N106">
        <v>91</v>
      </c>
      <c r="O106">
        <v>4.1228623881803523</v>
      </c>
      <c r="P106">
        <v>2.1913295642138171</v>
      </c>
      <c r="Q106">
        <v>0.27363999999999999</v>
      </c>
      <c r="R106" s="16"/>
    </row>
    <row r="107" spans="1:18">
      <c r="A107" t="s">
        <v>20</v>
      </c>
      <c r="B107">
        <v>3</v>
      </c>
      <c r="C107">
        <v>2019</v>
      </c>
      <c r="D107">
        <v>39.186870869438877</v>
      </c>
      <c r="E107">
        <v>1.1649741678322809</v>
      </c>
      <c r="F107">
        <v>1.369812549465123</v>
      </c>
      <c r="G107">
        <v>1.4024110531278493</v>
      </c>
      <c r="H107">
        <v>1.1702740069370892</v>
      </c>
      <c r="I107">
        <v>0.53922868872612939</v>
      </c>
      <c r="J107">
        <v>0.15680417271681166</v>
      </c>
      <c r="K107">
        <v>0.2183698844614653</v>
      </c>
      <c r="L107">
        <v>-77.777777777777771</v>
      </c>
      <c r="M107">
        <v>5.0090745476540759</v>
      </c>
      <c r="N107">
        <v>386.25</v>
      </c>
      <c r="O107">
        <v>4.2600299252928862</v>
      </c>
      <c r="P107">
        <v>2.1445100579707801</v>
      </c>
      <c r="Q107">
        <v>0.27282499999999998</v>
      </c>
      <c r="R107" s="16"/>
    </row>
    <row r="108" spans="1:18">
      <c r="A108" t="s">
        <v>20</v>
      </c>
      <c r="B108">
        <v>2</v>
      </c>
      <c r="C108">
        <v>2019</v>
      </c>
      <c r="D108">
        <v>39.390571463869648</v>
      </c>
      <c r="E108">
        <v>4.8467551952021726</v>
      </c>
      <c r="F108">
        <v>5.9619057076046902</v>
      </c>
      <c r="G108">
        <v>1.7258914479430265</v>
      </c>
      <c r="H108">
        <v>1.0638289494020927</v>
      </c>
      <c r="I108">
        <v>0.51546372082351699</v>
      </c>
      <c r="J108">
        <v>0.17194545654099494</v>
      </c>
      <c r="K108">
        <v>0.24889214895374348</v>
      </c>
      <c r="L108">
        <v>-10.000000000000009</v>
      </c>
      <c r="M108">
        <v>4.5882497187551845</v>
      </c>
      <c r="N108">
        <v>76.944444444444443</v>
      </c>
      <c r="O108">
        <v>3.7300360408075268</v>
      </c>
      <c r="P108">
        <v>1.9926737041897316</v>
      </c>
      <c r="Q108">
        <v>0.27356999999999998</v>
      </c>
      <c r="R108" s="18"/>
    </row>
    <row r="109" spans="1:18">
      <c r="A109" t="s">
        <v>20</v>
      </c>
      <c r="B109">
        <v>1</v>
      </c>
      <c r="C109">
        <v>2019</v>
      </c>
      <c r="D109">
        <v>37.022078883529339</v>
      </c>
      <c r="E109">
        <v>5.6441265691168532</v>
      </c>
      <c r="F109">
        <v>7.7372509240666965</v>
      </c>
      <c r="G109">
        <v>1.5988994974713424</v>
      </c>
      <c r="H109">
        <v>0.97037668899309004</v>
      </c>
      <c r="I109">
        <v>0.4924828305236274</v>
      </c>
      <c r="J109">
        <v>0.20935170920597909</v>
      </c>
      <c r="K109">
        <v>0.21329107289211358</v>
      </c>
      <c r="L109">
        <v>33.33333333333335</v>
      </c>
      <c r="M109">
        <v>3.9882180977303454</v>
      </c>
      <c r="N109">
        <v>52.449999999999996</v>
      </c>
      <c r="O109">
        <v>2.9093030521751859</v>
      </c>
      <c r="P109">
        <v>1.9113339827681064</v>
      </c>
      <c r="Q109">
        <v>0.27473500000000001</v>
      </c>
      <c r="R109" s="18"/>
    </row>
    <row r="110" spans="1:18">
      <c r="A110" t="s">
        <v>20</v>
      </c>
      <c r="B110">
        <v>4</v>
      </c>
      <c r="C110">
        <v>2018</v>
      </c>
      <c r="D110">
        <v>39.099422362878627</v>
      </c>
      <c r="E110">
        <v>4.4008035183793828</v>
      </c>
      <c r="F110">
        <v>5.8538033622745598</v>
      </c>
      <c r="G110">
        <v>1.7887270991003184</v>
      </c>
      <c r="H110">
        <v>0.92275304594033547</v>
      </c>
      <c r="I110">
        <v>0.47991240887050934</v>
      </c>
      <c r="J110">
        <v>0.12501174887116845</v>
      </c>
      <c r="K110">
        <v>0.21421425377761419</v>
      </c>
      <c r="L110">
        <v>49.999999999999986</v>
      </c>
      <c r="M110">
        <v>3.5049596407180625</v>
      </c>
      <c r="N110">
        <v>60.6</v>
      </c>
      <c r="O110">
        <v>2.6349772556515072</v>
      </c>
      <c r="P110">
        <v>1.9880006664549938</v>
      </c>
      <c r="Q110">
        <v>0.27662999999999999</v>
      </c>
      <c r="R110" s="18"/>
    </row>
    <row r="111" spans="1:18">
      <c r="A111" t="s">
        <v>20</v>
      </c>
      <c r="B111">
        <v>3</v>
      </c>
      <c r="C111">
        <v>2018</v>
      </c>
      <c r="D111">
        <v>39.031683339108845</v>
      </c>
      <c r="E111">
        <v>2.978182194188812</v>
      </c>
      <c r="F111">
        <v>3.7659765035074759</v>
      </c>
      <c r="G111">
        <v>1.6993882797572533</v>
      </c>
      <c r="H111">
        <v>1.0260789990693826</v>
      </c>
      <c r="I111">
        <v>0.50643582976807944</v>
      </c>
      <c r="J111">
        <v>0.23650971617539757</v>
      </c>
      <c r="K111">
        <v>0.22284518539292886</v>
      </c>
      <c r="L111">
        <v>-16.666666666666661</v>
      </c>
      <c r="M111">
        <v>4.3314059976856552</v>
      </c>
      <c r="N111">
        <v>119.7</v>
      </c>
      <c r="O111">
        <v>3.4253310412573676</v>
      </c>
      <c r="P111">
        <v>2.0645491676145178</v>
      </c>
      <c r="Q111">
        <v>0.27674500000000002</v>
      </c>
      <c r="R111" s="18"/>
    </row>
    <row r="112" spans="1:18">
      <c r="A112" t="s">
        <v>20</v>
      </c>
      <c r="B112">
        <v>2</v>
      </c>
      <c r="C112">
        <v>2018</v>
      </c>
      <c r="D112">
        <v>34.430704631163863</v>
      </c>
      <c r="E112">
        <v>3.5589286686966579</v>
      </c>
      <c r="F112">
        <v>4.7585046739648877</v>
      </c>
      <c r="G112">
        <v>2.0138114629637194</v>
      </c>
      <c r="H112">
        <v>1.1722153214859024</v>
      </c>
      <c r="I112">
        <v>0.5396404812594956</v>
      </c>
      <c r="J112">
        <v>0.38012158065507218</v>
      </c>
      <c r="K112">
        <v>0.3185541274254356</v>
      </c>
      <c r="L112">
        <v>19.999999999999989</v>
      </c>
      <c r="M112">
        <v>4.0851818319429016</v>
      </c>
      <c r="N112">
        <v>85.333333333333343</v>
      </c>
      <c r="O112">
        <v>3.0553444274388468</v>
      </c>
      <c r="P112">
        <v>2.1983625852163797</v>
      </c>
      <c r="Q112">
        <v>0.27936499999999997</v>
      </c>
      <c r="R112" s="18"/>
    </row>
    <row r="113" spans="1:18">
      <c r="A113" t="s">
        <v>20</v>
      </c>
      <c r="B113">
        <v>1</v>
      </c>
      <c r="C113">
        <v>2018</v>
      </c>
      <c r="D113">
        <v>33.621296019335574</v>
      </c>
      <c r="E113">
        <v>3.0551100371399276</v>
      </c>
      <c r="F113">
        <v>4.1020360950615631</v>
      </c>
      <c r="G113">
        <v>2.0533706661333411</v>
      </c>
      <c r="H113">
        <v>1.215199930229689</v>
      </c>
      <c r="I113">
        <v>0.54857347801725853</v>
      </c>
      <c r="J113">
        <v>0.36281088841587977</v>
      </c>
      <c r="K113">
        <v>0.33751210156436057</v>
      </c>
      <c r="L113">
        <v>-37.5</v>
      </c>
      <c r="M113">
        <v>3.4033972284659169</v>
      </c>
      <c r="N113">
        <v>85.5</v>
      </c>
      <c r="O113">
        <v>2.5347785324410674</v>
      </c>
      <c r="P113">
        <v>2.1557430750839157</v>
      </c>
      <c r="Q113">
        <v>0.27874500000000002</v>
      </c>
      <c r="R113" s="18"/>
    </row>
    <row r="114" spans="1:18">
      <c r="A114" t="s">
        <v>21</v>
      </c>
      <c r="B114">
        <v>4</v>
      </c>
      <c r="C114">
        <v>2024</v>
      </c>
      <c r="D114">
        <v>0.28697258482653731</v>
      </c>
      <c r="E114">
        <v>0.76450601749392921</v>
      </c>
      <c r="F114">
        <v>4.2016249951388414</v>
      </c>
      <c r="G114">
        <v>2.0260528461996468</v>
      </c>
      <c r="H114">
        <v>1.6640385107031759</v>
      </c>
      <c r="I114">
        <v>0.62463005096121949</v>
      </c>
      <c r="J114">
        <v>1.2726192441822648</v>
      </c>
      <c r="K114">
        <v>0.47651222953597522</v>
      </c>
      <c r="L114">
        <v>-67.032967032967036</v>
      </c>
      <c r="M114">
        <v>0.97561792371654632</v>
      </c>
      <c r="N114">
        <v>230.3</v>
      </c>
      <c r="O114">
        <v>0.17751840640684927</v>
      </c>
      <c r="P114">
        <v>2.6506978531797785</v>
      </c>
      <c r="Q114">
        <v>1.9607788000000001E-2</v>
      </c>
      <c r="R114" s="33"/>
    </row>
    <row r="115" spans="1:18">
      <c r="A115" t="s">
        <v>21</v>
      </c>
      <c r="B115">
        <v>3</v>
      </c>
      <c r="C115">
        <v>2024</v>
      </c>
      <c r="D115">
        <v>0.88427967613527025</v>
      </c>
      <c r="E115">
        <v>2.3668783059494922</v>
      </c>
      <c r="F115">
        <v>10.733619281735567</v>
      </c>
      <c r="G115">
        <v>2.3308433995568745</v>
      </c>
      <c r="H115">
        <v>1.6766173302703222</v>
      </c>
      <c r="I115">
        <v>0.62639410994958844</v>
      </c>
      <c r="J115">
        <v>1.600826707076519</v>
      </c>
      <c r="K115">
        <v>0.47536582558005674</v>
      </c>
      <c r="L115">
        <v>-4.2105263157894663</v>
      </c>
      <c r="M115">
        <v>0.91623188250705023</v>
      </c>
      <c r="N115" s="38">
        <v>85.142857142857139</v>
      </c>
      <c r="O115">
        <v>0.20203896831102702</v>
      </c>
      <c r="P115">
        <v>2.6220169486972229</v>
      </c>
      <c r="Q115">
        <v>1.9607788000000001E-2</v>
      </c>
      <c r="R115" s="33"/>
    </row>
    <row r="116" spans="1:18">
      <c r="A116" t="s">
        <v>21</v>
      </c>
      <c r="B116">
        <v>2</v>
      </c>
      <c r="C116">
        <v>2024</v>
      </c>
      <c r="D116">
        <v>0.96653132821149201</v>
      </c>
      <c r="E116">
        <v>2.5385279604312179</v>
      </c>
      <c r="F116">
        <v>12.049997093943132</v>
      </c>
      <c r="G116">
        <v>2.1751826481826386</v>
      </c>
      <c r="H116">
        <v>1.6264311216156964</v>
      </c>
      <c r="I116">
        <v>0.61925519699719667</v>
      </c>
      <c r="J116">
        <v>1.3838551967128128</v>
      </c>
      <c r="K116">
        <v>0.46289244222476039</v>
      </c>
      <c r="L116">
        <v>-2000</v>
      </c>
      <c r="M116">
        <v>0.7816574554824377</v>
      </c>
      <c r="N116" s="38">
        <v>64.978947368421046</v>
      </c>
      <c r="O116">
        <v>0.16466886180570661</v>
      </c>
      <c r="P116">
        <v>2.6096519242859033</v>
      </c>
      <c r="Q116">
        <v>1.9607788000000001E-2</v>
      </c>
      <c r="R116" s="33"/>
    </row>
    <row r="117" spans="1:18">
      <c r="A117" t="s">
        <v>21</v>
      </c>
      <c r="B117">
        <v>1</v>
      </c>
      <c r="C117">
        <v>2024</v>
      </c>
      <c r="D117">
        <v>-5.0827026608974202E-2</v>
      </c>
      <c r="E117">
        <v>-0.13505854698084124</v>
      </c>
      <c r="F117">
        <v>-0.88385681647311298</v>
      </c>
      <c r="G117">
        <v>2.7423290477139108</v>
      </c>
      <c r="H117">
        <v>1.6572191212341119</v>
      </c>
      <c r="I117">
        <v>0.62366671532321261</v>
      </c>
      <c r="J117">
        <v>1.9596160820550541</v>
      </c>
      <c r="K117">
        <v>0.46866208271689141</v>
      </c>
      <c r="L117">
        <v>-110.86956521739131</v>
      </c>
      <c r="M117">
        <v>1.2083208650428108</v>
      </c>
      <c r="N117" s="38">
        <v>-1350.8</v>
      </c>
      <c r="O117">
        <v>0.18463857185659843</v>
      </c>
      <c r="P117">
        <v>2.6533026046208787</v>
      </c>
      <c r="Q117">
        <v>1.9607788000000001E-2</v>
      </c>
      <c r="R117" s="33"/>
    </row>
    <row r="118" spans="1:18">
      <c r="A118" t="s">
        <v>21</v>
      </c>
      <c r="B118">
        <v>4</v>
      </c>
      <c r="C118">
        <v>2023</v>
      </c>
      <c r="D118">
        <v>0.47573023783722795</v>
      </c>
      <c r="E118">
        <v>1.2754449511209471</v>
      </c>
      <c r="F118">
        <v>6.7487909794149221</v>
      </c>
      <c r="G118">
        <v>3.2873266935766936</v>
      </c>
      <c r="H118">
        <v>1.6810256100587475</v>
      </c>
      <c r="I118">
        <v>0.6270084119121534</v>
      </c>
      <c r="J118">
        <v>2.4761648824148823</v>
      </c>
      <c r="K118">
        <v>0.47844131696676268</v>
      </c>
      <c r="L118">
        <v>-66.176470588235304</v>
      </c>
      <c r="M118">
        <v>1.0510074388173622</v>
      </c>
      <c r="N118" s="38">
        <v>156.08695652173913</v>
      </c>
      <c r="O118">
        <v>0.19862848553451207</v>
      </c>
      <c r="P118">
        <v>2.6823570526316978</v>
      </c>
      <c r="Q118">
        <v>1.9607788000000001E-2</v>
      </c>
      <c r="R118" s="33"/>
    </row>
    <row r="119" spans="1:18">
      <c r="A119" t="s">
        <v>21</v>
      </c>
      <c r="B119">
        <v>3</v>
      </c>
      <c r="C119">
        <v>2023</v>
      </c>
      <c r="D119">
        <v>1.4007817490254422</v>
      </c>
      <c r="E119">
        <v>3.7899669121631869</v>
      </c>
      <c r="F119">
        <v>16.149794528020557</v>
      </c>
      <c r="G119">
        <v>3.6712612864583609</v>
      </c>
      <c r="H119">
        <v>1.7056084324342162</v>
      </c>
      <c r="I119">
        <v>0.63039736718283834</v>
      </c>
      <c r="J119">
        <v>2.8300329292812023</v>
      </c>
      <c r="K119">
        <v>0.47907139205757737</v>
      </c>
      <c r="L119">
        <v>7.0866141732283534</v>
      </c>
      <c r="M119">
        <v>0.6485380524165687</v>
      </c>
      <c r="N119" s="38">
        <v>40.125</v>
      </c>
      <c r="O119">
        <v>0.15219622489146387</v>
      </c>
      <c r="P119">
        <v>2.6766330345253126</v>
      </c>
      <c r="Q119">
        <v>1.9607788000000001E-2</v>
      </c>
      <c r="R119" s="33"/>
    </row>
    <row r="120" spans="1:18">
      <c r="A120" t="s">
        <v>21</v>
      </c>
      <c r="B120">
        <v>2</v>
      </c>
      <c r="C120">
        <v>2023</v>
      </c>
      <c r="D120">
        <v>1.3418853753033868</v>
      </c>
      <c r="E120">
        <v>3.6852752319093178</v>
      </c>
      <c r="F120">
        <v>16.216172349945595</v>
      </c>
      <c r="G120">
        <v>3.8282697902017069</v>
      </c>
      <c r="H120">
        <v>1.7463413043577691</v>
      </c>
      <c r="I120">
        <v>0.63587919738408127</v>
      </c>
      <c r="J120">
        <v>3.0530551434938125</v>
      </c>
      <c r="K120">
        <v>0.48355209117849746</v>
      </c>
      <c r="L120">
        <v>746.66666666666674</v>
      </c>
      <c r="M120">
        <v>0.7042116460863671</v>
      </c>
      <c r="N120" s="38">
        <v>43.559055118110237</v>
      </c>
      <c r="O120">
        <v>0.16003861338788039</v>
      </c>
      <c r="P120">
        <v>2.7084747948325676</v>
      </c>
      <c r="Q120">
        <v>1.9607788000000001E-2</v>
      </c>
      <c r="R120" s="33"/>
    </row>
    <row r="121" spans="1:18">
      <c r="A121" t="s">
        <v>21</v>
      </c>
      <c r="B121">
        <v>1</v>
      </c>
      <c r="C121">
        <v>2023</v>
      </c>
      <c r="D121">
        <v>0.16767828310166871</v>
      </c>
      <c r="E121">
        <v>0.46663758797981175</v>
      </c>
      <c r="F121">
        <v>2.5533987688564599</v>
      </c>
      <c r="G121">
        <v>3.4731557778247897</v>
      </c>
      <c r="H121">
        <v>1.7829339575052454</v>
      </c>
      <c r="I121">
        <v>0.64066700278563293</v>
      </c>
      <c r="J121">
        <v>2.7075143323798123</v>
      </c>
      <c r="K121">
        <v>0.48667088219774174</v>
      </c>
      <c r="L121">
        <v>-84.693877551020407</v>
      </c>
      <c r="M121">
        <v>0.98397641881426923</v>
      </c>
      <c r="N121" s="38">
        <v>397.66666666666669</v>
      </c>
      <c r="O121">
        <v>0.17982321770686008</v>
      </c>
      <c r="P121">
        <v>2.7841327230396526</v>
      </c>
      <c r="Q121">
        <v>1.9607788000000001E-2</v>
      </c>
      <c r="R121" s="33"/>
    </row>
    <row r="122" spans="1:18">
      <c r="A122" t="s">
        <v>21</v>
      </c>
      <c r="B122">
        <v>4</v>
      </c>
      <c r="C122">
        <v>2022</v>
      </c>
      <c r="D122">
        <v>1.0586748042980896</v>
      </c>
      <c r="E122">
        <v>2.9905149814208642</v>
      </c>
      <c r="F122">
        <v>13.945174124722975</v>
      </c>
      <c r="G122">
        <v>4.4031108368921767</v>
      </c>
      <c r="H122">
        <v>1.8247720350760606</v>
      </c>
      <c r="I122">
        <v>0.64598913201394892</v>
      </c>
      <c r="J122">
        <v>3.5692012646926696</v>
      </c>
      <c r="K122">
        <v>0.49410049998517019</v>
      </c>
      <c r="L122">
        <v>-56.053811659192817</v>
      </c>
      <c r="M122">
        <v>0.85811231562323675</v>
      </c>
      <c r="N122" s="38">
        <v>61.418367346938773</v>
      </c>
      <c r="O122">
        <v>0.18402048713493685</v>
      </c>
      <c r="P122">
        <v>2.8268781797795453</v>
      </c>
      <c r="Q122">
        <v>1.9607788000000001E-2</v>
      </c>
      <c r="R122" s="33"/>
    </row>
    <row r="123" spans="1:18">
      <c r="A123" t="s">
        <v>21</v>
      </c>
      <c r="B123">
        <v>3</v>
      </c>
      <c r="C123">
        <v>2022</v>
      </c>
      <c r="D123">
        <v>1.8743072872513076</v>
      </c>
      <c r="E123">
        <v>5.3865345664558966</v>
      </c>
      <c r="F123">
        <v>19.970003476496068</v>
      </c>
      <c r="G123">
        <v>5.1960328538141169</v>
      </c>
      <c r="H123">
        <v>1.8738801812776971</v>
      </c>
      <c r="I123">
        <v>0.65203838123988511</v>
      </c>
      <c r="J123">
        <v>4.3390519845640299</v>
      </c>
      <c r="K123">
        <v>0.50210972094679795</v>
      </c>
      <c r="L123">
        <v>2.2935779816513682</v>
      </c>
      <c r="M123">
        <v>0.58632313852427442</v>
      </c>
      <c r="N123" s="38">
        <v>22.834080717488789</v>
      </c>
      <c r="O123">
        <v>0.15814968968288126</v>
      </c>
      <c r="P123">
        <v>2.8491906702589356</v>
      </c>
      <c r="Q123">
        <v>1.9607788000000001E-2</v>
      </c>
      <c r="R123" s="33"/>
    </row>
    <row r="124" spans="1:18">
      <c r="A124" t="s">
        <v>21</v>
      </c>
      <c r="B124">
        <v>2</v>
      </c>
      <c r="C124">
        <v>2022</v>
      </c>
      <c r="D124">
        <v>1.8424646487214498</v>
      </c>
      <c r="E124">
        <v>5.4091053600096544</v>
      </c>
      <c r="F124">
        <v>20.561570620337456</v>
      </c>
      <c r="G124">
        <v>5.1398430980726992</v>
      </c>
      <c r="H124">
        <v>1.9357987214371903</v>
      </c>
      <c r="I124">
        <v>0.65937719343700096</v>
      </c>
      <c r="J124">
        <v>4.2875700405609054</v>
      </c>
      <c r="K124">
        <v>0.50933014570521662</v>
      </c>
      <c r="L124">
        <v>62.68656716417911</v>
      </c>
      <c r="M124">
        <v>0.58632911345316185</v>
      </c>
      <c r="N124" s="38">
        <v>21.917431192660548</v>
      </c>
      <c r="O124">
        <v>0.15424482929199285</v>
      </c>
      <c r="P124">
        <v>2.8920025367760913</v>
      </c>
      <c r="Q124">
        <v>1.9607788000000001E-2</v>
      </c>
      <c r="R124" s="33"/>
    </row>
    <row r="125" spans="1:18">
      <c r="A125" t="s">
        <v>21</v>
      </c>
      <c r="B125">
        <v>1</v>
      </c>
      <c r="C125">
        <v>2022</v>
      </c>
      <c r="D125">
        <v>0.39431590857605164</v>
      </c>
      <c r="E125">
        <v>1.1459906203989858</v>
      </c>
      <c r="F125">
        <v>5.6926431672843467</v>
      </c>
      <c r="G125">
        <v>4.9120045442138736</v>
      </c>
      <c r="H125">
        <v>1.9062753885263517</v>
      </c>
      <c r="I125">
        <v>0.65591698434777124</v>
      </c>
      <c r="J125">
        <v>3.9896678150150859</v>
      </c>
      <c r="K125">
        <v>0.50598388970010089</v>
      </c>
      <c r="L125">
        <v>-29.100529100529094</v>
      </c>
      <c r="M125">
        <v>0.97490697999918208</v>
      </c>
      <c r="N125" s="38">
        <v>44.462686567164177</v>
      </c>
      <c r="O125">
        <v>0.19625931610491873</v>
      </c>
      <c r="P125">
        <v>2.846510251504748</v>
      </c>
      <c r="Q125">
        <v>1.9607788000000001E-2</v>
      </c>
      <c r="R125" s="33"/>
    </row>
    <row r="126" spans="1:18">
      <c r="A126" t="s">
        <v>21</v>
      </c>
      <c r="B126">
        <v>4</v>
      </c>
      <c r="C126">
        <v>2021</v>
      </c>
      <c r="D126">
        <v>1.6376942524625218</v>
      </c>
      <c r="E126">
        <v>4.6714112971453803</v>
      </c>
      <c r="F126">
        <v>19.344515842362512</v>
      </c>
      <c r="G126">
        <v>4.6250143747193979</v>
      </c>
      <c r="H126">
        <v>1.8524318810554568</v>
      </c>
      <c r="I126">
        <v>0.6494219523202146</v>
      </c>
      <c r="J126">
        <v>3.6664781543647949</v>
      </c>
      <c r="K126">
        <v>0.48502444874106121</v>
      </c>
      <c r="L126">
        <v>-9.5693779904306204</v>
      </c>
      <c r="M126">
        <v>1.0121285448211823</v>
      </c>
      <c r="N126" s="38">
        <v>38.354497354497354</v>
      </c>
      <c r="O126">
        <v>0.24441390815721523</v>
      </c>
      <c r="P126">
        <v>2.8308642064471399</v>
      </c>
      <c r="Q126">
        <v>1.9607788000000001E-2</v>
      </c>
      <c r="R126" s="33"/>
    </row>
    <row r="127" spans="1:18">
      <c r="A127" t="s">
        <v>21</v>
      </c>
      <c r="B127">
        <v>3</v>
      </c>
      <c r="C127">
        <v>2021</v>
      </c>
      <c r="D127">
        <v>2.5089813277993058</v>
      </c>
      <c r="E127">
        <v>7.3793043977016204</v>
      </c>
      <c r="F127">
        <v>24.629533713002942</v>
      </c>
      <c r="G127">
        <v>4.3259847555179149</v>
      </c>
      <c r="H127">
        <v>1.9411555661811977</v>
      </c>
      <c r="I127">
        <v>0.65999758343337067</v>
      </c>
      <c r="J127">
        <v>3.5003442395331019</v>
      </c>
      <c r="K127">
        <v>0.49388529056578057</v>
      </c>
      <c r="L127">
        <v>18.749999999999993</v>
      </c>
      <c r="M127">
        <v>0.75921455422068984</v>
      </c>
      <c r="N127" s="38">
        <v>30.832535885167466</v>
      </c>
      <c r="O127">
        <v>0.22746980775369025</v>
      </c>
      <c r="P127">
        <v>2.8311274224318628</v>
      </c>
      <c r="Q127">
        <v>1.9607788000000001E-2</v>
      </c>
      <c r="R127" s="33"/>
    </row>
    <row r="128" spans="1:18">
      <c r="A128" t="s">
        <v>21</v>
      </c>
      <c r="B128">
        <v>2</v>
      </c>
      <c r="C128">
        <v>2021</v>
      </c>
      <c r="D128">
        <v>2.2836764455058267</v>
      </c>
      <c r="E128">
        <v>6.7528731134799607</v>
      </c>
      <c r="F128">
        <v>23.435760182937095</v>
      </c>
      <c r="G128">
        <v>3.1251282654776067</v>
      </c>
      <c r="H128">
        <v>1.9570183318960592</v>
      </c>
      <c r="I128">
        <v>0.66182150810042717</v>
      </c>
      <c r="J128">
        <v>2.1813828130718127</v>
      </c>
      <c r="K128">
        <v>0.48234026894663229</v>
      </c>
      <c r="L128">
        <v>-33.079847908745244</v>
      </c>
      <c r="M128">
        <v>0.78212503123183796</v>
      </c>
      <c r="N128" s="38">
        <v>33.38068181818182</v>
      </c>
      <c r="O128">
        <v>0.22536461602088453</v>
      </c>
      <c r="P128">
        <v>2.9117015499083641</v>
      </c>
      <c r="Q128">
        <v>1.9607788000000001E-2</v>
      </c>
      <c r="R128" s="33"/>
    </row>
    <row r="129" spans="1:18">
      <c r="A129" t="s">
        <v>21</v>
      </c>
      <c r="B129">
        <v>1</v>
      </c>
      <c r="C129">
        <v>2021</v>
      </c>
      <c r="D129">
        <v>0.16899853845373675</v>
      </c>
      <c r="E129">
        <v>0.51033805026585555</v>
      </c>
      <c r="F129">
        <v>2.3362563664188976</v>
      </c>
      <c r="G129">
        <v>3.0874166440769857</v>
      </c>
      <c r="H129">
        <v>2.0197778923724856</v>
      </c>
      <c r="I129">
        <v>0.6688498175558365</v>
      </c>
      <c r="J129">
        <v>1.8495325872284398</v>
      </c>
      <c r="K129">
        <v>0.49529479942317406</v>
      </c>
      <c r="L129">
        <v>182.79569892473114</v>
      </c>
      <c r="M129">
        <v>1.1285238852751973</v>
      </c>
      <c r="N129" s="38">
        <v>23.193916349809886</v>
      </c>
      <c r="O129">
        <v>0.24651775702706702</v>
      </c>
      <c r="P129">
        <v>2.9987241033479379</v>
      </c>
      <c r="Q129">
        <v>1.9607788000000001E-2</v>
      </c>
      <c r="R129" s="33"/>
    </row>
    <row r="130" spans="1:18">
      <c r="A130" t="s">
        <v>21</v>
      </c>
      <c r="B130">
        <v>4</v>
      </c>
      <c r="C130">
        <v>2020</v>
      </c>
      <c r="D130">
        <v>1.2665684015115621</v>
      </c>
      <c r="E130">
        <v>3.8465217130827143</v>
      </c>
      <c r="F130">
        <v>15.639984204885204</v>
      </c>
      <c r="G130">
        <v>3.5783200413952838</v>
      </c>
      <c r="H130">
        <v>2.0369632690126767</v>
      </c>
      <c r="I130">
        <v>0.67072370937001746</v>
      </c>
      <c r="J130">
        <v>2.297832496940527</v>
      </c>
      <c r="K130">
        <v>0.50095965363511297</v>
      </c>
      <c r="L130">
        <v>-31.617647058823529</v>
      </c>
      <c r="M130">
        <v>0.75750910492640056</v>
      </c>
      <c r="N130" s="38">
        <v>48.602150537634408</v>
      </c>
      <c r="O130">
        <v>0.18630295157504853</v>
      </c>
      <c r="P130">
        <v>3.0029274850199332</v>
      </c>
      <c r="Q130">
        <v>1.9607788000000001E-2</v>
      </c>
      <c r="R130" s="33"/>
    </row>
    <row r="131" spans="1:18">
      <c r="A131" t="s">
        <v>21</v>
      </c>
      <c r="B131">
        <v>3</v>
      </c>
      <c r="C131">
        <v>2020</v>
      </c>
      <c r="D131">
        <v>1.885973129281612</v>
      </c>
      <c r="E131">
        <v>5.7834637642485909</v>
      </c>
      <c r="F131">
        <v>20.104414797102894</v>
      </c>
      <c r="G131">
        <v>3.1341994019021162</v>
      </c>
      <c r="H131">
        <v>2.0665674258315527</v>
      </c>
      <c r="I131">
        <v>0.67390249059049057</v>
      </c>
      <c r="J131">
        <v>1.92743544126368</v>
      </c>
      <c r="K131">
        <v>0.5104991777938005</v>
      </c>
      <c r="L131">
        <v>202.22222222222226</v>
      </c>
      <c r="M131">
        <v>0.52226934890573529</v>
      </c>
      <c r="N131" s="38">
        <v>25.948529411764703</v>
      </c>
      <c r="O131">
        <v>0.15024191875554077</v>
      </c>
      <c r="P131">
        <v>3.0219352136547633</v>
      </c>
      <c r="Q131">
        <v>1.9607788000000001E-2</v>
      </c>
      <c r="R131" s="33"/>
    </row>
    <row r="132" spans="1:18">
      <c r="A132" t="s">
        <v>21</v>
      </c>
      <c r="B132">
        <v>2</v>
      </c>
      <c r="C132">
        <v>2020</v>
      </c>
      <c r="D132">
        <v>0.63975862942328154</v>
      </c>
      <c r="E132">
        <v>2.0606589053510045</v>
      </c>
      <c r="F132">
        <v>8.8860121733687034</v>
      </c>
      <c r="G132">
        <v>2.9537928689667488</v>
      </c>
      <c r="H132">
        <v>2.220994310320771</v>
      </c>
      <c r="I132">
        <v>0.68953686232981504</v>
      </c>
      <c r="J132">
        <v>1.416786295667942</v>
      </c>
      <c r="K132">
        <v>0.53431478558995049</v>
      </c>
      <c r="L132">
        <v>-27.419354838709676</v>
      </c>
      <c r="M132">
        <v>0.59424942233729083</v>
      </c>
      <c r="N132" s="38">
        <v>66.488888888888894</v>
      </c>
      <c r="O132">
        <v>0.13780595167413562</v>
      </c>
      <c r="P132">
        <v>3.1887740528828696</v>
      </c>
      <c r="Q132">
        <v>1.9607788000000001E-2</v>
      </c>
      <c r="R132" s="33"/>
    </row>
    <row r="133" spans="1:18">
      <c r="A133" t="s">
        <v>21</v>
      </c>
      <c r="B133">
        <v>1</v>
      </c>
      <c r="C133">
        <v>2020</v>
      </c>
      <c r="D133">
        <v>0.91061007183794274</v>
      </c>
      <c r="E133">
        <v>2.899220985992911</v>
      </c>
      <c r="F133">
        <v>14.895225343111896</v>
      </c>
      <c r="G133">
        <v>2.4262717077385707</v>
      </c>
      <c r="H133">
        <v>2.1838226653272428</v>
      </c>
      <c r="I133">
        <v>0.68591215494182778</v>
      </c>
      <c r="J133">
        <v>0.89176391216427076</v>
      </c>
      <c r="K133">
        <v>0.52832969806851549</v>
      </c>
      <c r="L133">
        <v>287.49999999999994</v>
      </c>
      <c r="M133">
        <v>0.68643070251057492</v>
      </c>
      <c r="N133" s="38">
        <v>46.387096774193552</v>
      </c>
      <c r="O133">
        <v>0.13360753209878884</v>
      </c>
      <c r="P133">
        <v>3.1312603062984516</v>
      </c>
      <c r="Q133">
        <v>1.9607788000000001E-2</v>
      </c>
      <c r="R133" s="33"/>
    </row>
    <row r="134" spans="1:18">
      <c r="A134" t="s">
        <v>21</v>
      </c>
      <c r="B134">
        <v>4</v>
      </c>
      <c r="C134">
        <v>2019</v>
      </c>
      <c r="D134">
        <v>0.23804243114800447</v>
      </c>
      <c r="E134">
        <v>0.75384752987716708</v>
      </c>
      <c r="F134">
        <v>3.3336207268181228</v>
      </c>
      <c r="G134">
        <v>2.0368958080359572</v>
      </c>
      <c r="H134">
        <v>2.1668620012053958</v>
      </c>
      <c r="I134">
        <v>0.68423000445887061</v>
      </c>
      <c r="J134">
        <v>1.1453159831089041</v>
      </c>
      <c r="K134">
        <v>0.53156452257555786</v>
      </c>
      <c r="L134">
        <v>-80</v>
      </c>
      <c r="M134">
        <v>0.78631481601069109</v>
      </c>
      <c r="N134" s="38">
        <v>232.5625</v>
      </c>
      <c r="O134">
        <v>0.17781311382751633</v>
      </c>
      <c r="P134">
        <v>3.1500313047055517</v>
      </c>
      <c r="Q134">
        <v>1.9607788000000001E-2</v>
      </c>
      <c r="R134" s="33"/>
    </row>
    <row r="135" spans="1:18">
      <c r="A135" t="s">
        <v>21</v>
      </c>
      <c r="B135">
        <v>3</v>
      </c>
      <c r="C135">
        <v>2019</v>
      </c>
      <c r="D135">
        <v>1.2159578699836857</v>
      </c>
      <c r="E135">
        <v>3.8522272174837875</v>
      </c>
      <c r="F135">
        <v>13.591036102846948</v>
      </c>
      <c r="G135">
        <v>1.9117617984110131</v>
      </c>
      <c r="H135">
        <v>2.1680597762284908</v>
      </c>
      <c r="I135">
        <v>0.68434939027871533</v>
      </c>
      <c r="J135">
        <v>0.96150367956650684</v>
      </c>
      <c r="K135">
        <v>0.53144485759533866</v>
      </c>
      <c r="L135">
        <v>17.647058823529409</v>
      </c>
      <c r="M135">
        <v>0.6573353352332697</v>
      </c>
      <c r="N135" s="38">
        <v>48.2</v>
      </c>
      <c r="O135">
        <v>0.18631435088815665</v>
      </c>
      <c r="P135">
        <v>3.1210598245273364</v>
      </c>
      <c r="Q135">
        <v>1.9607788000000001E-2</v>
      </c>
      <c r="R135" s="33"/>
    </row>
    <row r="136" spans="1:18">
      <c r="A136" t="s">
        <v>21</v>
      </c>
      <c r="B136">
        <v>2</v>
      </c>
      <c r="C136">
        <v>2019</v>
      </c>
      <c r="D136">
        <v>1.0615207815086225</v>
      </c>
      <c r="E136">
        <v>3.4226211630171233</v>
      </c>
      <c r="F136">
        <v>12.269828371395294</v>
      </c>
      <c r="G136">
        <v>1.7800398890954581</v>
      </c>
      <c r="H136">
        <v>2.224262042381242</v>
      </c>
      <c r="I136">
        <v>0.68985151118131161</v>
      </c>
      <c r="J136">
        <v>0.87937185670375329</v>
      </c>
      <c r="K136">
        <v>0.53485948367665848</v>
      </c>
      <c r="L136">
        <v>0</v>
      </c>
      <c r="M136">
        <v>0.67893788880971861</v>
      </c>
      <c r="N136" s="38">
        <v>54.955882352941167</v>
      </c>
      <c r="O136">
        <v>0.18938709786941044</v>
      </c>
      <c r="P136">
        <v>3.1489160183333107</v>
      </c>
      <c r="Q136">
        <v>1.9607788000000001E-2</v>
      </c>
      <c r="R136" s="33"/>
    </row>
    <row r="137" spans="1:18">
      <c r="A137" t="s">
        <v>21</v>
      </c>
      <c r="B137">
        <v>1</v>
      </c>
      <c r="C137">
        <v>2019</v>
      </c>
      <c r="D137">
        <v>6.9880596681066894E-3</v>
      </c>
      <c r="E137">
        <v>2.2505754404533215E-2</v>
      </c>
      <c r="F137">
        <v>0.1145366434561122</v>
      </c>
      <c r="G137">
        <v>2.1119537129650747</v>
      </c>
      <c r="H137">
        <v>2.2206013505077609</v>
      </c>
      <c r="I137">
        <v>0.68949898134944898</v>
      </c>
      <c r="J137">
        <v>1.2097928971237608</v>
      </c>
      <c r="K137">
        <v>0.52997398580803368</v>
      </c>
      <c r="L137">
        <v>-98.95</v>
      </c>
      <c r="M137">
        <v>0.9912914438508571</v>
      </c>
      <c r="N137" s="38">
        <v>8733.3333333333339</v>
      </c>
      <c r="O137">
        <v>0.19478274467830992</v>
      </c>
      <c r="P137">
        <v>3.1872959485038006</v>
      </c>
      <c r="Q137">
        <v>1.9607788000000001E-2</v>
      </c>
      <c r="R137" s="33"/>
    </row>
    <row r="138" spans="1:18">
      <c r="A138" t="s">
        <v>21</v>
      </c>
      <c r="B138">
        <v>4</v>
      </c>
      <c r="C138">
        <v>2018</v>
      </c>
      <c r="D138">
        <v>0.67522428763773257</v>
      </c>
      <c r="E138">
        <v>2.1298523309606616</v>
      </c>
      <c r="F138">
        <v>8.5557360478995008</v>
      </c>
      <c r="G138">
        <v>2.8031815370341735</v>
      </c>
      <c r="H138">
        <v>2.1542886859297301</v>
      </c>
      <c r="I138">
        <v>0.68297131316461956</v>
      </c>
      <c r="J138">
        <v>1.9027079789701562</v>
      </c>
      <c r="K138">
        <v>0.51850099454811316</v>
      </c>
      <c r="L138">
        <v>-51.807228915662648</v>
      </c>
      <c r="M138">
        <v>0.69015140154783372</v>
      </c>
      <c r="N138" s="38">
        <v>80.875</v>
      </c>
      <c r="O138">
        <v>0.17180527345315869</v>
      </c>
      <c r="P138">
        <v>3.1106928689830013</v>
      </c>
      <c r="Q138">
        <v>1.9607788000000001E-2</v>
      </c>
      <c r="R138" s="33"/>
    </row>
    <row r="139" spans="1:18">
      <c r="A139" t="s">
        <v>21</v>
      </c>
      <c r="B139">
        <v>3</v>
      </c>
      <c r="C139">
        <v>2018</v>
      </c>
      <c r="D139">
        <v>1.4442267621995886</v>
      </c>
      <c r="E139">
        <v>4.5013620348307688</v>
      </c>
      <c r="F139">
        <v>14.806787100489178</v>
      </c>
      <c r="G139">
        <v>2.1236133299700102</v>
      </c>
      <c r="H139">
        <v>2.1167972735632574</v>
      </c>
      <c r="I139">
        <v>0.67915783022462772</v>
      </c>
      <c r="J139">
        <v>1.2190924633537936</v>
      </c>
      <c r="K139">
        <v>0.50364801258624114</v>
      </c>
      <c r="L139">
        <v>27.692307692307683</v>
      </c>
      <c r="M139">
        <v>0.62329114861200519</v>
      </c>
      <c r="N139" s="38">
        <v>42.30120481927711</v>
      </c>
      <c r="O139">
        <v>0.18948466632004529</v>
      </c>
      <c r="P139">
        <v>3.0724336370995333</v>
      </c>
      <c r="Q139">
        <v>1.9607788000000001E-2</v>
      </c>
      <c r="R139" s="33"/>
    </row>
    <row r="140" spans="1:18">
      <c r="A140" t="s">
        <v>21</v>
      </c>
      <c r="B140">
        <v>2</v>
      </c>
      <c r="C140">
        <v>2018</v>
      </c>
      <c r="D140">
        <v>1.1621068575839406</v>
      </c>
      <c r="E140">
        <v>3.6568563374802818</v>
      </c>
      <c r="F140">
        <v>12.539415855791175</v>
      </c>
      <c r="G140">
        <v>2.1943833693992469</v>
      </c>
      <c r="H140">
        <v>2.1467470599760592</v>
      </c>
      <c r="I140">
        <v>0.68221150892006932</v>
      </c>
      <c r="J140">
        <v>1.2554007177148947</v>
      </c>
      <c r="K140">
        <v>0.50635262243528634</v>
      </c>
      <c r="L140">
        <v>1199.9999999999998</v>
      </c>
      <c r="M140">
        <v>0.6732877044892146</v>
      </c>
      <c r="N140" s="38">
        <v>53.861538461538458</v>
      </c>
      <c r="O140">
        <v>0.19635016793639851</v>
      </c>
      <c r="P140">
        <v>3.1104124685904044</v>
      </c>
      <c r="Q140">
        <v>1.9607788000000001E-2</v>
      </c>
      <c r="R140" s="33"/>
    </row>
    <row r="141" spans="1:18">
      <c r="A141" t="s">
        <v>21</v>
      </c>
      <c r="B141">
        <v>1</v>
      </c>
      <c r="C141">
        <v>2018</v>
      </c>
      <c r="D141">
        <v>0.10088931094359187</v>
      </c>
      <c r="E141">
        <v>0.31809706199533666</v>
      </c>
      <c r="F141">
        <v>1.4311905293015901</v>
      </c>
      <c r="G141">
        <v>2.3652837424063078</v>
      </c>
      <c r="H141">
        <v>2.1529312572388131</v>
      </c>
      <c r="I141">
        <v>0.68283482308594567</v>
      </c>
      <c r="J141">
        <v>1.48574782583176</v>
      </c>
      <c r="K141">
        <v>0.50753909685711085</v>
      </c>
      <c r="L141">
        <v>-98.148148148148152</v>
      </c>
      <c r="M141">
        <v>0.87683928697858171</v>
      </c>
      <c r="N141" s="38">
        <v>677.6</v>
      </c>
      <c r="O141">
        <v>0.194886701190011</v>
      </c>
      <c r="P141">
        <v>3.1161925574147156</v>
      </c>
      <c r="Q141">
        <v>1.9607788000000001E-2</v>
      </c>
      <c r="R14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6BBA-F97B-4973-8AC2-754859308A49}">
  <dimension ref="A1:AD31"/>
  <sheetViews>
    <sheetView tabSelected="1" topLeftCell="P4" workbookViewId="0">
      <selection activeCell="AB21" sqref="AB21"/>
    </sheetView>
  </sheetViews>
  <sheetFormatPr defaultRowHeight="15" customHeight="1"/>
  <cols>
    <col min="2" max="2" width="11.7109375" customWidth="1"/>
    <col min="3" max="6" width="17.5703125" style="4" customWidth="1"/>
    <col min="7" max="7" width="13.5703125" style="4" customWidth="1"/>
    <col min="8" max="8" width="18.140625" style="4" customWidth="1"/>
    <col min="9" max="9" width="17.85546875" style="3" customWidth="1"/>
    <col min="10" max="10" width="13.28515625" style="4" customWidth="1"/>
    <col min="11" max="11" width="16.140625" style="3" bestFit="1" customWidth="1"/>
    <col min="12" max="13" width="10.7109375" bestFit="1" customWidth="1"/>
    <col min="15" max="15" width="7.7109375" style="3" customWidth="1"/>
    <col min="16" max="16" width="7.140625" style="3" customWidth="1"/>
    <col min="17" max="17" width="15.140625" bestFit="1" customWidth="1"/>
    <col min="22" max="23" width="12.5703125" customWidth="1"/>
    <col min="24" max="24" width="10.42578125" bestFit="1" customWidth="1"/>
    <col min="25" max="25" width="11" bestFit="1" customWidth="1"/>
    <col min="26" max="26" width="10.85546875" bestFit="1" customWidth="1"/>
    <col min="30" max="30" width="16.7109375" bestFit="1" customWidth="1"/>
  </cols>
  <sheetData>
    <row r="1" spans="1:30" ht="43.5">
      <c r="A1" t="s">
        <v>1</v>
      </c>
      <c r="B1" t="s">
        <v>2</v>
      </c>
      <c r="C1" s="7" t="s">
        <v>16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2" t="s">
        <v>27</v>
      </c>
      <c r="J1" s="7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s="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1332122.76</v>
      </c>
      <c r="D2" s="4">
        <v>21623000</v>
      </c>
      <c r="E2" s="4">
        <v>1482000</v>
      </c>
      <c r="F2" s="4">
        <v>60156000</v>
      </c>
      <c r="G2" s="7">
        <v>51499000</v>
      </c>
      <c r="H2" s="7">
        <v>100903000</v>
      </c>
      <c r="I2" s="12">
        <v>51133000</v>
      </c>
      <c r="J2" s="7">
        <v>162861000</v>
      </c>
      <c r="K2" s="3">
        <v>1.1000000000000001</v>
      </c>
      <c r="L2" s="4">
        <v>5578000</v>
      </c>
      <c r="M2" s="5">
        <v>41261000</v>
      </c>
      <c r="O2" s="3">
        <f>(E2/J2) *100</f>
        <v>0.90997844787886595</v>
      </c>
      <c r="P2" s="3">
        <f>(E2/F2) *100</f>
        <v>2.4635946538998605</v>
      </c>
      <c r="Q2">
        <f>(E2/D2)*100</f>
        <v>6.8538130694168249</v>
      </c>
      <c r="R2">
        <f>I2/G2</f>
        <v>0.99289306588477444</v>
      </c>
      <c r="S2">
        <f>H2/F2</f>
        <v>1.6773555422567989</v>
      </c>
      <c r="T2">
        <f>H2/J2</f>
        <v>0.61956515064994078</v>
      </c>
      <c r="U2">
        <f>L2/G2</f>
        <v>0.10831278277248102</v>
      </c>
      <c r="V2">
        <f>M2/(M2+F2)</f>
        <v>0.40684500626127768</v>
      </c>
      <c r="X2">
        <v>115.14</v>
      </c>
      <c r="Y2" s="4"/>
      <c r="Z2">
        <f>((K2-K3)/K3)*100</f>
        <v>0.91743119266055118</v>
      </c>
      <c r="AA2">
        <f>X2*C2/D2</f>
        <v>7.0934012202932069</v>
      </c>
      <c r="AB2">
        <f>X2/K2</f>
        <v>104.67272727272726</v>
      </c>
      <c r="AC2">
        <f>X2*C2/F2</f>
        <v>2.5497143192100538</v>
      </c>
      <c r="AD2">
        <f>0.5*(J2+J3)/F2</f>
        <v>2.7236102799388258</v>
      </c>
    </row>
    <row r="3" spans="1:30">
      <c r="A3">
        <v>3</v>
      </c>
      <c r="B3">
        <v>2024</v>
      </c>
      <c r="C3" s="3">
        <v>1331016.3999999999</v>
      </c>
      <c r="D3" s="7">
        <v>20089000</v>
      </c>
      <c r="E3" s="7">
        <v>1472000</v>
      </c>
      <c r="F3" s="7">
        <v>61114000</v>
      </c>
      <c r="G3" s="7">
        <v>52247000</v>
      </c>
      <c r="H3" s="7">
        <v>101963000</v>
      </c>
      <c r="I3" s="12">
        <v>51764000</v>
      </c>
      <c r="J3" s="7">
        <v>164822000</v>
      </c>
      <c r="K3" s="3">
        <v>1.0900000000000001</v>
      </c>
      <c r="L3" s="4">
        <v>6682000</v>
      </c>
      <c r="M3" s="4">
        <v>42156000</v>
      </c>
      <c r="O3" s="3">
        <f t="shared" ref="O3:O29" si="0">(E3/J3) *100</f>
        <v>0.89308466102826078</v>
      </c>
      <c r="P3" s="3">
        <f t="shared" ref="P3:P29" si="1">(E3/F3) *100</f>
        <v>2.4086134110023893</v>
      </c>
      <c r="Q3">
        <f t="shared" ref="Q3:Q29" si="2">(E3/D3)*100</f>
        <v>7.327393100701876</v>
      </c>
      <c r="R3">
        <f t="shared" ref="R3:R29" si="3">I3/G3</f>
        <v>0.99075545007368848</v>
      </c>
      <c r="S3">
        <f t="shared" ref="S3:S29" si="4">H3/F3</f>
        <v>1.6684065844160094</v>
      </c>
      <c r="T3">
        <f t="shared" ref="T3:T29" si="5">H3/J3</f>
        <v>0.61862494084527553</v>
      </c>
      <c r="U3">
        <f t="shared" ref="U3:U29" si="6">L3/G3</f>
        <v>0.12789251057476983</v>
      </c>
      <c r="V3">
        <f t="shared" ref="V3:V29" si="7">M3/(M3+F3)</f>
        <v>0.40821148445821631</v>
      </c>
      <c r="X3">
        <v>119.91</v>
      </c>
      <c r="Y3" s="4"/>
      <c r="Z3">
        <f t="shared" ref="Z3:Z29" si="8">((K3-K4)/K4)*100</f>
        <v>1262.5</v>
      </c>
      <c r="AA3">
        <f t="shared" ref="AA3:AA29" si="9">X3*C3/D3</f>
        <v>7.9447546679277208</v>
      </c>
      <c r="AB3">
        <f t="shared" ref="AB3:AB29" si="10">X3/K3</f>
        <v>110.0091743119266</v>
      </c>
      <c r="AC3">
        <f t="shared" ref="AC3:AC29" si="11">X3*C3/F3</f>
        <v>2.6115485244624796</v>
      </c>
      <c r="AD3">
        <f t="shared" ref="AD3:AD29" si="12">0.5*(J3+J4)/F3</f>
        <v>2.6670730110940211</v>
      </c>
    </row>
    <row r="4" spans="1:30">
      <c r="A4">
        <v>2</v>
      </c>
      <c r="B4">
        <v>2024</v>
      </c>
      <c r="C4" s="3">
        <v>1330239.3700000001</v>
      </c>
      <c r="D4" s="4">
        <v>19721000</v>
      </c>
      <c r="E4" s="4">
        <v>111000</v>
      </c>
      <c r="F4" s="4">
        <v>58985000</v>
      </c>
      <c r="G4" s="7">
        <v>49565000</v>
      </c>
      <c r="H4" s="7">
        <v>100488000</v>
      </c>
      <c r="I4" s="12">
        <v>49225000</v>
      </c>
      <c r="J4" s="7">
        <v>161169000</v>
      </c>
      <c r="K4" s="3">
        <v>0.08</v>
      </c>
      <c r="L4" s="4">
        <v>6011000</v>
      </c>
      <c r="M4" s="4">
        <v>42151000</v>
      </c>
      <c r="O4" s="3">
        <f t="shared" si="0"/>
        <v>6.8871805372000827E-2</v>
      </c>
      <c r="P4" s="3">
        <f t="shared" si="1"/>
        <v>0.18818343646689836</v>
      </c>
      <c r="Q4">
        <f t="shared" si="2"/>
        <v>0.56285178236397748</v>
      </c>
      <c r="R4">
        <f t="shared" si="3"/>
        <v>0.99314032079088066</v>
      </c>
      <c r="S4">
        <f t="shared" si="4"/>
        <v>1.7036195642960075</v>
      </c>
      <c r="T4">
        <f t="shared" si="5"/>
        <v>0.62349459263257823</v>
      </c>
      <c r="U4">
        <f t="shared" si="6"/>
        <v>0.12127509331181277</v>
      </c>
      <c r="V4">
        <f t="shared" si="7"/>
        <v>0.41677543110267362</v>
      </c>
      <c r="X4">
        <v>98.83</v>
      </c>
      <c r="Y4" s="4"/>
      <c r="Z4">
        <f t="shared" si="8"/>
        <v>-93.75</v>
      </c>
      <c r="AA4">
        <f t="shared" si="9"/>
        <v>6.6663737608184173</v>
      </c>
      <c r="AB4">
        <f t="shared" si="10"/>
        <v>1235.375</v>
      </c>
      <c r="AC4">
        <f t="shared" si="11"/>
        <v>2.2288303286784776</v>
      </c>
      <c r="AD4">
        <f t="shared" si="12"/>
        <v>2.7240484869034503</v>
      </c>
    </row>
    <row r="5" spans="1:30">
      <c r="A5">
        <v>1</v>
      </c>
      <c r="B5">
        <v>2024</v>
      </c>
      <c r="C5" s="3">
        <v>1329506.01</v>
      </c>
      <c r="D5" s="4">
        <v>19305000</v>
      </c>
      <c r="E5" s="4">
        <v>1709000</v>
      </c>
      <c r="F5" s="4">
        <v>60485000</v>
      </c>
      <c r="G5" s="7">
        <v>45019000</v>
      </c>
      <c r="H5" s="7">
        <v>98050000</v>
      </c>
      <c r="I5" s="12">
        <v>48023000</v>
      </c>
      <c r="J5" s="7">
        <v>160187000</v>
      </c>
      <c r="K5" s="3">
        <v>1.28</v>
      </c>
      <c r="L5" s="4">
        <v>5607000</v>
      </c>
      <c r="M5" s="5">
        <v>42844000</v>
      </c>
      <c r="O5" s="3">
        <f t="shared" si="0"/>
        <v>1.0668780862367109</v>
      </c>
      <c r="P5" s="3">
        <f t="shared" si="1"/>
        <v>2.8254939241134163</v>
      </c>
      <c r="Q5">
        <f t="shared" si="2"/>
        <v>8.8526288526288521</v>
      </c>
      <c r="R5">
        <f t="shared" si="3"/>
        <v>1.0667273817721405</v>
      </c>
      <c r="S5">
        <f t="shared" si="4"/>
        <v>1.6210630734892948</v>
      </c>
      <c r="T5">
        <f t="shared" si="5"/>
        <v>0.61209711150093327</v>
      </c>
      <c r="U5">
        <f t="shared" si="6"/>
        <v>0.12454741331437838</v>
      </c>
      <c r="V5">
        <f t="shared" si="7"/>
        <v>0.41463674283115098</v>
      </c>
      <c r="X5">
        <v>95.44</v>
      </c>
      <c r="Y5" s="4"/>
      <c r="Z5">
        <f t="shared" si="8"/>
        <v>29.292929292929298</v>
      </c>
      <c r="AA5">
        <f t="shared" si="9"/>
        <v>6.5728077489976693</v>
      </c>
      <c r="AB5">
        <f t="shared" si="10"/>
        <v>74.5625</v>
      </c>
      <c r="AC5">
        <f t="shared" si="11"/>
        <v>2.0978433263519882</v>
      </c>
      <c r="AD5">
        <f t="shared" si="12"/>
        <v>2.6622799041084568</v>
      </c>
    </row>
    <row r="6" spans="1:30">
      <c r="A6">
        <v>4</v>
      </c>
      <c r="B6">
        <v>2023</v>
      </c>
      <c r="C6" s="3">
        <v>1326907</v>
      </c>
      <c r="D6" s="4">
        <v>19927000</v>
      </c>
      <c r="E6" s="4">
        <v>1426000</v>
      </c>
      <c r="F6" s="4">
        <v>59798000</v>
      </c>
      <c r="G6" s="7">
        <v>46761000</v>
      </c>
      <c r="H6" s="7">
        <v>100424000</v>
      </c>
      <c r="I6" s="12">
        <v>48417000</v>
      </c>
      <c r="J6" s="7">
        <v>161869000</v>
      </c>
      <c r="K6" s="3">
        <v>0.99</v>
      </c>
      <c r="L6" s="4">
        <v>6587000</v>
      </c>
      <c r="M6" s="4">
        <v>43827000</v>
      </c>
      <c r="O6" s="3">
        <f t="shared" si="0"/>
        <v>0.8809592942441109</v>
      </c>
      <c r="P6" s="3">
        <f t="shared" si="1"/>
        <v>2.3846951403056957</v>
      </c>
      <c r="Q6">
        <f t="shared" si="2"/>
        <v>7.1561198374065338</v>
      </c>
      <c r="R6">
        <f t="shared" si="3"/>
        <v>1.0354141271572463</v>
      </c>
      <c r="S6">
        <f t="shared" si="4"/>
        <v>1.6793872704772734</v>
      </c>
      <c r="T6">
        <f t="shared" si="5"/>
        <v>0.62040291840933104</v>
      </c>
      <c r="U6">
        <f t="shared" si="6"/>
        <v>0.14086525095699406</v>
      </c>
      <c r="V6">
        <f t="shared" si="7"/>
        <v>0.42293848009650181</v>
      </c>
      <c r="X6" s="27">
        <v>81.8</v>
      </c>
      <c r="Y6" s="28"/>
      <c r="Z6">
        <f t="shared" si="8"/>
        <v>-245.58823529411762</v>
      </c>
      <c r="AA6">
        <f t="shared" si="9"/>
        <v>5.4469309278867861</v>
      </c>
      <c r="AB6">
        <f t="shared" si="10"/>
        <v>82.62626262626263</v>
      </c>
      <c r="AC6">
        <f t="shared" si="11"/>
        <v>1.8151274724907187</v>
      </c>
      <c r="AD6">
        <f t="shared" si="12"/>
        <v>2.7117294892805779</v>
      </c>
    </row>
    <row r="7" spans="1:30">
      <c r="A7">
        <v>3</v>
      </c>
      <c r="B7">
        <v>2023</v>
      </c>
      <c r="C7" s="3">
        <v>1437901.28</v>
      </c>
      <c r="D7" s="4">
        <v>13464000</v>
      </c>
      <c r="E7" s="4">
        <v>-984000</v>
      </c>
      <c r="F7" s="4">
        <v>69596000</v>
      </c>
      <c r="G7" s="7">
        <v>45002000</v>
      </c>
      <c r="H7" s="7">
        <v>91197000</v>
      </c>
      <c r="I7" s="12">
        <v>46518000</v>
      </c>
      <c r="J7" s="7">
        <v>162443000</v>
      </c>
      <c r="K7" s="3">
        <v>-0.68</v>
      </c>
      <c r="L7" s="4">
        <v>5456000</v>
      </c>
      <c r="M7" s="5">
        <v>35260000</v>
      </c>
      <c r="O7" s="3">
        <f t="shared" si="0"/>
        <v>-0.60575094032983878</v>
      </c>
      <c r="P7" s="3">
        <f t="shared" si="1"/>
        <v>-1.4138743605954365</v>
      </c>
      <c r="Q7">
        <f t="shared" si="2"/>
        <v>-7.3083778966131909</v>
      </c>
      <c r="R7">
        <f t="shared" si="3"/>
        <v>1.0336873916714813</v>
      </c>
      <c r="S7">
        <f t="shared" si="4"/>
        <v>1.3103770331628255</v>
      </c>
      <c r="T7">
        <f t="shared" si="5"/>
        <v>0.56140923277703558</v>
      </c>
      <c r="U7">
        <f t="shared" si="6"/>
        <v>0.12123905604195369</v>
      </c>
      <c r="V7">
        <f t="shared" si="7"/>
        <v>0.33627069504844742</v>
      </c>
      <c r="X7">
        <v>69.45</v>
      </c>
      <c r="Y7" s="4"/>
      <c r="Z7">
        <f t="shared" si="8"/>
        <v>-175.55555555555554</v>
      </c>
      <c r="AA7">
        <f t="shared" si="9"/>
        <v>7.4169818698752241</v>
      </c>
      <c r="AB7">
        <f t="shared" si="10"/>
        <v>-102.13235294117646</v>
      </c>
      <c r="AC7">
        <f t="shared" si="11"/>
        <v>1.4348848194723836</v>
      </c>
      <c r="AD7">
        <f t="shared" si="12"/>
        <v>2.332059313753664</v>
      </c>
    </row>
    <row r="8" spans="1:30">
      <c r="A8">
        <v>2</v>
      </c>
      <c r="B8">
        <v>2023</v>
      </c>
      <c r="C8" s="3">
        <v>1455514.94</v>
      </c>
      <c r="D8" s="4">
        <v>18315000</v>
      </c>
      <c r="E8" s="4">
        <v>1327000</v>
      </c>
      <c r="F8" s="4">
        <v>72480000</v>
      </c>
      <c r="G8" s="7">
        <v>41760000</v>
      </c>
      <c r="H8" s="7">
        <v>88074000</v>
      </c>
      <c r="I8" s="12">
        <v>45915000</v>
      </c>
      <c r="J8" s="7">
        <v>162161000</v>
      </c>
      <c r="K8" s="3">
        <v>0.9</v>
      </c>
      <c r="L8" s="4">
        <v>5391000</v>
      </c>
      <c r="M8" s="5">
        <v>35353000</v>
      </c>
      <c r="O8" s="3">
        <f t="shared" si="0"/>
        <v>0.81832253131147448</v>
      </c>
      <c r="P8" s="3">
        <f t="shared" si="1"/>
        <v>1.8308498896247238</v>
      </c>
      <c r="Q8">
        <f t="shared" si="2"/>
        <v>7.245427245427245</v>
      </c>
      <c r="R8">
        <f t="shared" si="3"/>
        <v>1.0994971264367817</v>
      </c>
      <c r="S8">
        <f t="shared" si="4"/>
        <v>1.2151490066225166</v>
      </c>
      <c r="T8">
        <f t="shared" si="5"/>
        <v>0.5431268924093956</v>
      </c>
      <c r="U8">
        <f t="shared" si="6"/>
        <v>0.12909482758620688</v>
      </c>
      <c r="V8">
        <f t="shared" si="7"/>
        <v>0.3278495451299695</v>
      </c>
      <c r="X8">
        <v>93.88</v>
      </c>
      <c r="Y8" s="4"/>
      <c r="Z8">
        <f t="shared" si="8"/>
        <v>-7.2164948453608195</v>
      </c>
      <c r="AA8">
        <f t="shared" si="9"/>
        <v>7.4607558049249239</v>
      </c>
      <c r="AB8">
        <f t="shared" si="10"/>
        <v>104.3111111111111</v>
      </c>
      <c r="AC8">
        <f t="shared" si="11"/>
        <v>1.8852613488852095</v>
      </c>
      <c r="AD8">
        <f t="shared" si="12"/>
        <v>2.2336989514348784</v>
      </c>
    </row>
    <row r="9" spans="1:30">
      <c r="A9">
        <v>1</v>
      </c>
      <c r="B9">
        <v>2023</v>
      </c>
      <c r="C9" s="3">
        <v>1461142.02</v>
      </c>
      <c r="D9" s="4">
        <v>17214000</v>
      </c>
      <c r="E9" s="4">
        <v>1426000</v>
      </c>
      <c r="F9" s="4">
        <v>72795000</v>
      </c>
      <c r="G9" s="7">
        <v>40128000</v>
      </c>
      <c r="H9" s="7">
        <v>87251000</v>
      </c>
      <c r="I9" s="12">
        <v>45504000</v>
      </c>
      <c r="J9" s="7">
        <v>161636000</v>
      </c>
      <c r="K9" s="3">
        <v>0.97</v>
      </c>
      <c r="L9" s="4">
        <v>5893000</v>
      </c>
      <c r="M9" s="5">
        <v>34486000</v>
      </c>
      <c r="O9" s="3">
        <f t="shared" si="0"/>
        <v>0.88222920636491875</v>
      </c>
      <c r="P9" s="3">
        <f t="shared" si="1"/>
        <v>1.9589257503949447</v>
      </c>
      <c r="Q9">
        <f t="shared" si="2"/>
        <v>8.2839549204136169</v>
      </c>
      <c r="R9">
        <f t="shared" si="3"/>
        <v>1.1339712918660287</v>
      </c>
      <c r="S9">
        <f t="shared" si="4"/>
        <v>1.1985850676557457</v>
      </c>
      <c r="T9">
        <f t="shared" si="5"/>
        <v>0.53979930213566285</v>
      </c>
      <c r="U9">
        <f t="shared" si="6"/>
        <v>0.14685506379585328</v>
      </c>
      <c r="V9">
        <f t="shared" si="7"/>
        <v>0.32145487085317997</v>
      </c>
      <c r="X9" s="27">
        <v>93.28</v>
      </c>
      <c r="Y9" s="28"/>
      <c r="Z9">
        <f t="shared" si="8"/>
        <v>1.0416666666666676</v>
      </c>
      <c r="AA9">
        <f t="shared" si="9"/>
        <v>7.9177023135587321</v>
      </c>
      <c r="AB9">
        <f t="shared" si="10"/>
        <v>96.164948453608247</v>
      </c>
      <c r="AC9">
        <f t="shared" si="11"/>
        <v>1.8723171594972183</v>
      </c>
      <c r="AD9">
        <f t="shared" si="12"/>
        <v>2.2013874579298029</v>
      </c>
    </row>
    <row r="10" spans="1:30">
      <c r="A10">
        <v>4</v>
      </c>
      <c r="B10">
        <v>2022</v>
      </c>
      <c r="C10" s="3">
        <v>1466240</v>
      </c>
      <c r="D10" s="4">
        <v>18093000</v>
      </c>
      <c r="E10" s="4">
        <v>1422000</v>
      </c>
      <c r="F10" s="4">
        <v>72632000</v>
      </c>
      <c r="G10" s="7">
        <v>39114000</v>
      </c>
      <c r="H10" s="7">
        <v>84650000</v>
      </c>
      <c r="I10" s="12">
        <v>42443000</v>
      </c>
      <c r="J10" s="7">
        <v>158864000</v>
      </c>
      <c r="K10" s="3">
        <v>0.96</v>
      </c>
      <c r="L10" s="4">
        <v>6220000</v>
      </c>
      <c r="M10" s="4">
        <v>31914000</v>
      </c>
      <c r="O10" s="3">
        <f t="shared" si="0"/>
        <v>0.89510524725551421</v>
      </c>
      <c r="P10" s="3">
        <f t="shared" si="1"/>
        <v>1.9578147373058705</v>
      </c>
      <c r="Q10">
        <f t="shared" si="2"/>
        <v>7.859393135466755</v>
      </c>
      <c r="R10">
        <f t="shared" si="3"/>
        <v>1.0851101907245488</v>
      </c>
      <c r="S10">
        <f t="shared" si="4"/>
        <v>1.1654642581782135</v>
      </c>
      <c r="T10">
        <f t="shared" si="5"/>
        <v>0.53284570450196389</v>
      </c>
      <c r="U10">
        <f t="shared" si="6"/>
        <v>0.15902234494043055</v>
      </c>
      <c r="V10">
        <f t="shared" si="7"/>
        <v>0.30526275515084267</v>
      </c>
      <c r="X10" s="27">
        <v>95.6</v>
      </c>
      <c r="Y10" s="28"/>
      <c r="Z10">
        <f t="shared" si="8"/>
        <v>2.1276595744680873</v>
      </c>
      <c r="AA10">
        <f t="shared" si="9"/>
        <v>7.7473356546730781</v>
      </c>
      <c r="AB10">
        <f t="shared" si="10"/>
        <v>99.583333333333329</v>
      </c>
      <c r="AC10">
        <f t="shared" si="11"/>
        <v>1.9299006498513052</v>
      </c>
      <c r="AD10">
        <f t="shared" si="12"/>
        <v>2.1828464037889637</v>
      </c>
    </row>
    <row r="11" spans="1:30">
      <c r="A11">
        <v>3</v>
      </c>
      <c r="B11">
        <v>2022</v>
      </c>
      <c r="C11" s="26">
        <v>1470060.78</v>
      </c>
      <c r="D11" s="10">
        <v>16951000</v>
      </c>
      <c r="E11" s="10">
        <v>1387000</v>
      </c>
      <c r="F11" s="10">
        <v>70187000</v>
      </c>
      <c r="G11" s="11">
        <v>38373000</v>
      </c>
      <c r="H11" s="11">
        <v>86457000</v>
      </c>
      <c r="I11" s="12">
        <v>41821000</v>
      </c>
      <c r="J11" s="11">
        <v>158225000</v>
      </c>
      <c r="K11" s="3">
        <v>0.94</v>
      </c>
      <c r="L11" s="4">
        <v>5381000</v>
      </c>
      <c r="M11" s="4">
        <v>33447000</v>
      </c>
      <c r="O11" s="3">
        <f t="shared" si="0"/>
        <v>0.87659977879601825</v>
      </c>
      <c r="P11" s="3">
        <f t="shared" si="1"/>
        <v>1.9761494293815094</v>
      </c>
      <c r="Q11">
        <f t="shared" si="2"/>
        <v>8.182408117515191</v>
      </c>
      <c r="R11">
        <f t="shared" si="3"/>
        <v>1.0898548458551587</v>
      </c>
      <c r="S11">
        <f t="shared" si="4"/>
        <v>1.2318093094162736</v>
      </c>
      <c r="T11">
        <f t="shared" si="5"/>
        <v>0.54641807552535948</v>
      </c>
      <c r="U11">
        <f t="shared" si="6"/>
        <v>0.14022880671305346</v>
      </c>
      <c r="V11">
        <f t="shared" si="7"/>
        <v>0.32274157129899456</v>
      </c>
      <c r="X11" s="29">
        <v>77.09</v>
      </c>
      <c r="Y11" s="28"/>
      <c r="Z11">
        <f t="shared" si="8"/>
        <v>6.8181818181818121</v>
      </c>
      <c r="AA11">
        <f t="shared" si="9"/>
        <v>6.6855634198690348</v>
      </c>
      <c r="AB11">
        <f t="shared" si="10"/>
        <v>82.010638297872347</v>
      </c>
      <c r="AC11">
        <f t="shared" si="11"/>
        <v>1.6146435312835712</v>
      </c>
      <c r="AD11">
        <f t="shared" si="12"/>
        <v>2.2599769188026273</v>
      </c>
    </row>
    <row r="12" spans="1:30">
      <c r="A12" s="5">
        <v>2</v>
      </c>
      <c r="B12">
        <v>2022</v>
      </c>
      <c r="C12" s="3">
        <v>1476514.05</v>
      </c>
      <c r="D12" s="4">
        <v>16314000</v>
      </c>
      <c r="E12" s="4">
        <v>1304000</v>
      </c>
      <c r="F12" s="4">
        <v>70441000</v>
      </c>
      <c r="G12" s="7">
        <v>37788000</v>
      </c>
      <c r="H12" s="7">
        <v>86989000</v>
      </c>
      <c r="I12" s="12">
        <v>41462000</v>
      </c>
      <c r="J12" s="7">
        <v>159017000</v>
      </c>
      <c r="K12" s="3">
        <v>0.88</v>
      </c>
      <c r="L12" s="4">
        <v>4767000</v>
      </c>
      <c r="M12" s="4">
        <v>31413000</v>
      </c>
      <c r="O12" s="3">
        <f t="shared" si="0"/>
        <v>0.8200381091329858</v>
      </c>
      <c r="P12" s="3">
        <f t="shared" si="1"/>
        <v>1.8511946167714826</v>
      </c>
      <c r="Q12">
        <f t="shared" si="2"/>
        <v>7.9931347309059708</v>
      </c>
      <c r="R12">
        <f t="shared" si="3"/>
        <v>1.0972266327934794</v>
      </c>
      <c r="S12">
        <f t="shared" si="4"/>
        <v>1.2349200039749577</v>
      </c>
      <c r="T12">
        <f t="shared" si="5"/>
        <v>0.54704214014853758</v>
      </c>
      <c r="U12">
        <f t="shared" si="6"/>
        <v>0.12615115909812638</v>
      </c>
      <c r="V12">
        <f t="shared" si="7"/>
        <v>0.30841204076423118</v>
      </c>
      <c r="X12" s="29">
        <v>89.99</v>
      </c>
      <c r="Y12" s="28"/>
      <c r="Z12">
        <f t="shared" si="8"/>
        <v>22.222222222222225</v>
      </c>
      <c r="AA12">
        <f t="shared" si="9"/>
        <v>8.1446303395549826</v>
      </c>
      <c r="AB12">
        <f t="shared" si="10"/>
        <v>102.26136363636363</v>
      </c>
      <c r="AC12">
        <f t="shared" si="11"/>
        <v>1.8862807081032351</v>
      </c>
      <c r="AD12">
        <f t="shared" si="12"/>
        <v>2.2599267472068822</v>
      </c>
    </row>
    <row r="13" spans="1:30">
      <c r="A13">
        <v>1</v>
      </c>
      <c r="B13">
        <v>2022</v>
      </c>
      <c r="C13" s="3">
        <v>1487215.11</v>
      </c>
      <c r="D13" s="4">
        <v>15716000</v>
      </c>
      <c r="E13" s="4">
        <v>1084000</v>
      </c>
      <c r="F13" s="4">
        <v>72462000</v>
      </c>
      <c r="G13" s="7">
        <v>35057000</v>
      </c>
      <c r="H13" s="7">
        <v>85344000</v>
      </c>
      <c r="I13" s="12">
        <v>40740000</v>
      </c>
      <c r="J13" s="7">
        <v>159366000</v>
      </c>
      <c r="K13" s="3">
        <v>0.72</v>
      </c>
      <c r="L13" s="4">
        <v>6040000</v>
      </c>
      <c r="M13" s="4">
        <v>31472000</v>
      </c>
      <c r="O13" s="3">
        <f t="shared" si="0"/>
        <v>0.68019527377232281</v>
      </c>
      <c r="P13" s="3">
        <f t="shared" si="1"/>
        <v>1.4959565013386327</v>
      </c>
      <c r="Q13">
        <f t="shared" si="2"/>
        <v>6.8974293713413086</v>
      </c>
      <c r="R13">
        <f t="shared" si="3"/>
        <v>1.1621074250506318</v>
      </c>
      <c r="S13">
        <f t="shared" si="4"/>
        <v>1.1777759377328807</v>
      </c>
      <c r="T13">
        <f t="shared" si="5"/>
        <v>0.53552200594857124</v>
      </c>
      <c r="U13">
        <f t="shared" si="6"/>
        <v>0.17229084063097241</v>
      </c>
      <c r="V13">
        <f t="shared" si="7"/>
        <v>0.30280755094579254</v>
      </c>
      <c r="X13" s="27">
        <v>92.21</v>
      </c>
      <c r="Y13" s="28"/>
      <c r="Z13">
        <f t="shared" si="8"/>
        <v>59.999999999999986</v>
      </c>
      <c r="AA13">
        <f t="shared" si="9"/>
        <v>8.7258911487083228</v>
      </c>
      <c r="AB13">
        <f t="shared" si="10"/>
        <v>128.06944444444443</v>
      </c>
      <c r="AC13">
        <f t="shared" si="11"/>
        <v>1.8925244306408877</v>
      </c>
      <c r="AD13">
        <f t="shared" si="12"/>
        <v>2.2133670061549502</v>
      </c>
    </row>
    <row r="14" spans="1:30">
      <c r="A14">
        <v>4</v>
      </c>
      <c r="B14">
        <v>2021</v>
      </c>
      <c r="C14" s="3">
        <v>1493280</v>
      </c>
      <c r="D14" s="4">
        <v>17044000</v>
      </c>
      <c r="E14" s="4">
        <v>686000</v>
      </c>
      <c r="F14" s="4">
        <v>73068000</v>
      </c>
      <c r="G14" s="7">
        <v>35449000</v>
      </c>
      <c r="H14" s="7">
        <v>86705000</v>
      </c>
      <c r="I14" s="12">
        <v>42050000</v>
      </c>
      <c r="J14" s="7">
        <v>161404000</v>
      </c>
      <c r="K14" s="3">
        <v>0.45</v>
      </c>
      <c r="L14" s="4">
        <v>7832000</v>
      </c>
      <c r="M14" s="4">
        <v>31485000</v>
      </c>
      <c r="O14" s="3">
        <f t="shared" si="0"/>
        <v>0.42502044558994817</v>
      </c>
      <c r="P14" s="3">
        <f t="shared" si="1"/>
        <v>0.938851480812394</v>
      </c>
      <c r="Q14">
        <f t="shared" si="2"/>
        <v>4.0248767894860364</v>
      </c>
      <c r="R14">
        <f t="shared" si="3"/>
        <v>1.1862111766199328</v>
      </c>
      <c r="S14">
        <f t="shared" si="4"/>
        <v>1.1866343679859856</v>
      </c>
      <c r="T14">
        <f t="shared" si="5"/>
        <v>0.5371923868057793</v>
      </c>
      <c r="U14">
        <f t="shared" si="6"/>
        <v>0.22093712093429999</v>
      </c>
      <c r="V14">
        <f t="shared" si="7"/>
        <v>0.30113913517546126</v>
      </c>
      <c r="X14" s="27">
        <v>79.66</v>
      </c>
      <c r="Y14" s="28"/>
      <c r="Z14">
        <f t="shared" si="8"/>
        <v>-51.612903225806448</v>
      </c>
      <c r="AA14">
        <f t="shared" si="9"/>
        <v>6.9792704060079789</v>
      </c>
      <c r="AB14">
        <f t="shared" si="10"/>
        <v>177.02222222222221</v>
      </c>
      <c r="AC14">
        <f t="shared" si="11"/>
        <v>1.6279997372310724</v>
      </c>
      <c r="AD14">
        <f t="shared" si="12"/>
        <v>2.1909454207040016</v>
      </c>
    </row>
    <row r="15" spans="1:30">
      <c r="A15">
        <v>3</v>
      </c>
      <c r="B15">
        <v>2021</v>
      </c>
      <c r="C15" s="26">
        <v>1496777.74</v>
      </c>
      <c r="D15" s="10">
        <v>16213000</v>
      </c>
      <c r="E15" s="10">
        <v>1393000</v>
      </c>
      <c r="F15" s="10">
        <v>71308000</v>
      </c>
      <c r="G15" s="11">
        <v>34131000</v>
      </c>
      <c r="H15" s="11">
        <v>85803000</v>
      </c>
      <c r="I15" s="12">
        <v>41992000</v>
      </c>
      <c r="J15" s="11">
        <v>158772000</v>
      </c>
      <c r="K15" s="3">
        <v>0.93</v>
      </c>
      <c r="L15" s="4">
        <v>7476000</v>
      </c>
      <c r="M15" s="4">
        <v>31248000</v>
      </c>
      <c r="O15" s="3">
        <f t="shared" si="0"/>
        <v>0.87735872823923611</v>
      </c>
      <c r="P15" s="3">
        <f t="shared" si="1"/>
        <v>1.9534975037863913</v>
      </c>
      <c r="Q15">
        <f t="shared" si="2"/>
        <v>8.5918707210263374</v>
      </c>
      <c r="R15">
        <f t="shared" si="3"/>
        <v>1.2303184788022619</v>
      </c>
      <c r="S15">
        <f t="shared" si="4"/>
        <v>1.2032731250350592</v>
      </c>
      <c r="T15">
        <f t="shared" si="5"/>
        <v>0.54041644622477514</v>
      </c>
      <c r="U15">
        <f t="shared" si="6"/>
        <v>0.21903841082886524</v>
      </c>
      <c r="V15">
        <f t="shared" si="7"/>
        <v>0.30469207067358323</v>
      </c>
      <c r="X15" s="27">
        <v>79.099999999999994</v>
      </c>
      <c r="Y15" s="28"/>
      <c r="Z15">
        <f t="shared" si="8"/>
        <v>36.764705882352935</v>
      </c>
      <c r="AA15">
        <f t="shared" si="9"/>
        <v>7.3024806780978224</v>
      </c>
      <c r="AB15">
        <f t="shared" si="10"/>
        <v>85.053763440860209</v>
      </c>
      <c r="AC15">
        <f t="shared" si="11"/>
        <v>1.6603343135973523</v>
      </c>
      <c r="AD15">
        <f t="shared" si="12"/>
        <v>2.2270292253323611</v>
      </c>
    </row>
    <row r="16" spans="1:30">
      <c r="A16">
        <v>2</v>
      </c>
      <c r="B16">
        <v>2021</v>
      </c>
      <c r="C16" s="3">
        <v>1507878.09</v>
      </c>
      <c r="D16" s="4">
        <v>15880000</v>
      </c>
      <c r="E16" s="4">
        <v>1032000</v>
      </c>
      <c r="F16" s="20">
        <v>71115000</v>
      </c>
      <c r="G16" s="21">
        <v>34794000</v>
      </c>
      <c r="H16" s="21">
        <v>86087000</v>
      </c>
      <c r="I16" s="12">
        <v>40879000</v>
      </c>
      <c r="J16" s="21">
        <v>158838000</v>
      </c>
      <c r="K16" s="22">
        <v>0.68</v>
      </c>
      <c r="L16" s="4">
        <v>8051000</v>
      </c>
      <c r="M16" s="4">
        <v>31482000</v>
      </c>
      <c r="O16" s="3">
        <f t="shared" si="0"/>
        <v>0.64971858119593551</v>
      </c>
      <c r="P16" s="3">
        <f t="shared" si="1"/>
        <v>1.4511706391056738</v>
      </c>
      <c r="Q16">
        <f t="shared" si="2"/>
        <v>6.4987405541561714</v>
      </c>
      <c r="R16">
        <f t="shared" si="3"/>
        <v>1.1748864746795424</v>
      </c>
      <c r="S16">
        <f t="shared" si="4"/>
        <v>1.2105322365183153</v>
      </c>
      <c r="T16">
        <f t="shared" si="5"/>
        <v>0.54197987887029553</v>
      </c>
      <c r="U16">
        <f t="shared" si="6"/>
        <v>0.23139046962119905</v>
      </c>
      <c r="V16">
        <f t="shared" si="7"/>
        <v>0.30685107751688645</v>
      </c>
      <c r="X16" s="27">
        <v>78.03</v>
      </c>
      <c r="Y16" s="28"/>
      <c r="Z16">
        <f t="shared" si="8"/>
        <v>36.000000000000007</v>
      </c>
      <c r="AA16">
        <f t="shared" si="9"/>
        <v>7.4093027306486157</v>
      </c>
      <c r="AB16">
        <f t="shared" si="10"/>
        <v>114.75</v>
      </c>
      <c r="AC16">
        <f t="shared" si="11"/>
        <v>1.6544994356000846</v>
      </c>
      <c r="AD16">
        <f t="shared" si="12"/>
        <v>2.245981860367011</v>
      </c>
    </row>
    <row r="17" spans="1:30" ht="15.75" customHeight="1">
      <c r="A17">
        <v>1</v>
      </c>
      <c r="B17">
        <v>2021</v>
      </c>
      <c r="C17" s="3">
        <v>1515089.87</v>
      </c>
      <c r="D17" s="4">
        <v>15251000</v>
      </c>
      <c r="E17" s="4">
        <v>753000</v>
      </c>
      <c r="F17" s="20">
        <v>71710000</v>
      </c>
      <c r="G17" s="21">
        <v>36359000</v>
      </c>
      <c r="H17" s="21">
        <v>87266000</v>
      </c>
      <c r="I17" s="12">
        <v>42552000</v>
      </c>
      <c r="J17" s="21">
        <v>160608000</v>
      </c>
      <c r="K17" s="22">
        <v>0.5</v>
      </c>
      <c r="L17" s="4">
        <v>8579000</v>
      </c>
      <c r="M17" s="4">
        <v>31538000</v>
      </c>
      <c r="O17" s="3">
        <f t="shared" si="0"/>
        <v>0.46884339509862522</v>
      </c>
      <c r="P17" s="3">
        <f t="shared" si="1"/>
        <v>1.0500627527541486</v>
      </c>
      <c r="Q17">
        <f t="shared" si="2"/>
        <v>4.9373811553340765</v>
      </c>
      <c r="R17">
        <f t="shared" si="3"/>
        <v>1.1703292169751642</v>
      </c>
      <c r="S17">
        <f t="shared" si="4"/>
        <v>1.2169292985636593</v>
      </c>
      <c r="T17">
        <f t="shared" si="5"/>
        <v>0.54334777844192073</v>
      </c>
      <c r="U17">
        <f t="shared" si="6"/>
        <v>0.2359525839544542</v>
      </c>
      <c r="V17">
        <f t="shared" si="7"/>
        <v>0.30545870137920345</v>
      </c>
      <c r="X17">
        <v>70.260000000000005</v>
      </c>
      <c r="Y17" s="28"/>
      <c r="Z17">
        <f t="shared" si="8"/>
        <v>400</v>
      </c>
      <c r="AA17">
        <f t="shared" si="9"/>
        <v>6.9798842217690655</v>
      </c>
      <c r="AB17">
        <f t="shared" si="10"/>
        <v>140.52000000000001</v>
      </c>
      <c r="AC17">
        <f t="shared" si="11"/>
        <v>1.4844542499818718</v>
      </c>
      <c r="AD17">
        <f t="shared" si="12"/>
        <v>2.2504601868637568</v>
      </c>
    </row>
    <row r="18" spans="1:30">
      <c r="A18">
        <v>4</v>
      </c>
      <c r="B18">
        <v>2020</v>
      </c>
      <c r="C18" s="3">
        <v>1519439</v>
      </c>
      <c r="D18" s="4">
        <v>9569000</v>
      </c>
      <c r="E18" s="7">
        <v>135000</v>
      </c>
      <c r="F18" s="20">
        <v>72163000</v>
      </c>
      <c r="G18" s="21">
        <v>35848000</v>
      </c>
      <c r="H18" s="21">
        <v>88269000</v>
      </c>
      <c r="I18" s="12">
        <v>43376000</v>
      </c>
      <c r="J18" s="21">
        <v>162153000</v>
      </c>
      <c r="K18" s="22">
        <v>0.1</v>
      </c>
      <c r="L18" s="4">
        <v>8802000</v>
      </c>
      <c r="M18" s="4">
        <v>31823000</v>
      </c>
      <c r="O18" s="3">
        <f t="shared" si="0"/>
        <v>8.3254703890769818E-2</v>
      </c>
      <c r="P18" s="3">
        <f t="shared" si="1"/>
        <v>0.18707647963637875</v>
      </c>
      <c r="Q18">
        <f t="shared" si="2"/>
        <v>1.4108057268262097</v>
      </c>
      <c r="R18">
        <f t="shared" si="3"/>
        <v>1.2099977683552778</v>
      </c>
      <c r="S18">
        <f t="shared" si="4"/>
        <v>1.223189168964705</v>
      </c>
      <c r="T18">
        <f t="shared" si="5"/>
        <v>0.54435625612847127</v>
      </c>
      <c r="U18">
        <f t="shared" si="6"/>
        <v>0.24553671055567955</v>
      </c>
      <c r="V18">
        <f t="shared" si="7"/>
        <v>0.30603158117438883</v>
      </c>
      <c r="X18">
        <v>64.62</v>
      </c>
      <c r="Y18" s="28"/>
      <c r="Z18">
        <f t="shared" si="8"/>
        <v>-41.176470588235297</v>
      </c>
      <c r="AA18">
        <f t="shared" si="9"/>
        <v>10.260857788692654</v>
      </c>
      <c r="AB18">
        <f t="shared" si="10"/>
        <v>646.20000000000005</v>
      </c>
      <c r="AC18">
        <f t="shared" si="11"/>
        <v>1.3606162185607584</v>
      </c>
      <c r="AD18">
        <f t="shared" si="12"/>
        <v>2.2487424303313333</v>
      </c>
    </row>
    <row r="19" spans="1:30">
      <c r="A19">
        <v>3</v>
      </c>
      <c r="B19">
        <v>2020</v>
      </c>
      <c r="C19" s="26">
        <v>1518716.43</v>
      </c>
      <c r="D19" s="10">
        <v>14747000</v>
      </c>
      <c r="E19" s="10">
        <v>264000</v>
      </c>
      <c r="F19" s="23">
        <v>68379000</v>
      </c>
      <c r="G19" s="24">
        <v>35562000</v>
      </c>
      <c r="H19" s="24">
        <v>92289000</v>
      </c>
      <c r="I19" s="12">
        <v>43511000</v>
      </c>
      <c r="J19" s="24">
        <v>162399000</v>
      </c>
      <c r="K19" s="22">
        <v>0.17</v>
      </c>
      <c r="L19" s="4">
        <v>10001000</v>
      </c>
      <c r="M19" s="4">
        <v>32781000</v>
      </c>
      <c r="O19" s="3">
        <f t="shared" si="0"/>
        <v>0.1625625773557719</v>
      </c>
      <c r="P19" s="3">
        <f t="shared" si="1"/>
        <v>0.38608344667222394</v>
      </c>
      <c r="Q19">
        <f t="shared" si="2"/>
        <v>1.790194615854072</v>
      </c>
      <c r="R19">
        <f t="shared" si="3"/>
        <v>1.2235251110736178</v>
      </c>
      <c r="S19">
        <f t="shared" si="4"/>
        <v>1.3496687579520028</v>
      </c>
      <c r="T19">
        <f t="shared" si="5"/>
        <v>0.56828551899950119</v>
      </c>
      <c r="U19">
        <f t="shared" si="6"/>
        <v>0.28122715257859515</v>
      </c>
      <c r="V19">
        <f t="shared" si="7"/>
        <v>0.32405100830367733</v>
      </c>
      <c r="X19" s="27">
        <v>51.62</v>
      </c>
      <c r="Y19" s="28"/>
      <c r="Z19">
        <f t="shared" si="8"/>
        <v>-106.66666666666667</v>
      </c>
      <c r="AA19">
        <f t="shared" si="9"/>
        <v>5.3160739212449988</v>
      </c>
      <c r="AB19">
        <f t="shared" si="10"/>
        <v>303.64705882352939</v>
      </c>
      <c r="AC19">
        <f t="shared" si="11"/>
        <v>1.1464944225069098</v>
      </c>
      <c r="AD19">
        <f t="shared" si="12"/>
        <v>2.3685341990962137</v>
      </c>
    </row>
    <row r="20" spans="1:30">
      <c r="A20">
        <v>2</v>
      </c>
      <c r="B20">
        <v>2020</v>
      </c>
      <c r="C20" s="3">
        <v>1527655.24</v>
      </c>
      <c r="D20" s="4">
        <v>14061000</v>
      </c>
      <c r="E20" s="4">
        <v>-3835000</v>
      </c>
      <c r="F20" s="20">
        <v>67225000</v>
      </c>
      <c r="G20" s="21">
        <v>35291000</v>
      </c>
      <c r="H20" s="21">
        <v>92590000</v>
      </c>
      <c r="I20" s="12">
        <v>42274000</v>
      </c>
      <c r="J20" s="21">
        <v>161517000</v>
      </c>
      <c r="K20" s="22">
        <v>-2.5499999999999998</v>
      </c>
      <c r="L20" s="4">
        <v>6975000</v>
      </c>
      <c r="M20" s="4">
        <v>32750000</v>
      </c>
      <c r="O20" s="3">
        <f t="shared" si="0"/>
        <v>-2.3743630701412237</v>
      </c>
      <c r="P20" s="3">
        <f t="shared" si="1"/>
        <v>-5.7047229453328372</v>
      </c>
      <c r="Q20">
        <f t="shared" si="2"/>
        <v>-27.274020339947374</v>
      </c>
      <c r="R20">
        <f t="shared" si="3"/>
        <v>1.1978691451078178</v>
      </c>
      <c r="S20">
        <f t="shared" si="4"/>
        <v>1.3773149869840089</v>
      </c>
      <c r="T20">
        <f t="shared" si="5"/>
        <v>0.57325235114569983</v>
      </c>
      <c r="U20">
        <f t="shared" si="6"/>
        <v>0.19764245841716019</v>
      </c>
      <c r="V20">
        <f t="shared" si="7"/>
        <v>0.32758189547386846</v>
      </c>
      <c r="X20" s="27">
        <v>54.87</v>
      </c>
      <c r="Y20" s="28"/>
      <c r="Z20">
        <f t="shared" si="8"/>
        <v>2449.9999999999995</v>
      </c>
      <c r="AA20">
        <f t="shared" si="9"/>
        <v>5.9613429356944732</v>
      </c>
      <c r="AB20">
        <f t="shared" si="10"/>
        <v>-21.517647058823531</v>
      </c>
      <c r="AC20">
        <f t="shared" si="11"/>
        <v>1.2468939087958348</v>
      </c>
      <c r="AD20">
        <f t="shared" si="12"/>
        <v>2.23941242097434</v>
      </c>
    </row>
    <row r="21" spans="1:30">
      <c r="A21">
        <v>1</v>
      </c>
      <c r="B21">
        <v>2020</v>
      </c>
      <c r="C21" s="3">
        <v>866160.62</v>
      </c>
      <c r="D21" s="4">
        <v>18210000</v>
      </c>
      <c r="E21" s="4">
        <v>-83000</v>
      </c>
      <c r="F21" s="20">
        <v>39411000</v>
      </c>
      <c r="G21" s="21">
        <v>31502000</v>
      </c>
      <c r="H21" s="21">
        <v>97542000</v>
      </c>
      <c r="I21" s="12">
        <v>38875000</v>
      </c>
      <c r="J21" s="21">
        <v>139572000</v>
      </c>
      <c r="K21" s="22">
        <v>-0.1</v>
      </c>
      <c r="L21" s="4">
        <v>8001000</v>
      </c>
      <c r="M21" s="4">
        <v>46319000</v>
      </c>
      <c r="O21" s="3">
        <f t="shared" si="0"/>
        <v>-5.9467514974350155E-2</v>
      </c>
      <c r="P21" s="3">
        <f t="shared" si="1"/>
        <v>-0.21060110121539671</v>
      </c>
      <c r="Q21">
        <f t="shared" si="2"/>
        <v>-0.45579352004393187</v>
      </c>
      <c r="R21">
        <f t="shared" si="3"/>
        <v>1.2340486318328996</v>
      </c>
      <c r="S21">
        <f t="shared" si="4"/>
        <v>2.4749942909340032</v>
      </c>
      <c r="T21">
        <f t="shared" si="5"/>
        <v>0.69886510188289919</v>
      </c>
      <c r="U21">
        <f t="shared" si="6"/>
        <v>0.25398387403974348</v>
      </c>
      <c r="V21">
        <f t="shared" si="7"/>
        <v>0.5402892802986119</v>
      </c>
      <c r="X21" s="27">
        <v>52.4</v>
      </c>
      <c r="Y21" s="28"/>
      <c r="Z21">
        <f t="shared" si="8"/>
        <v>-107.57575757575759</v>
      </c>
      <c r="AA21">
        <f t="shared" si="9"/>
        <v>2.4924116687534319</v>
      </c>
      <c r="AB21">
        <f t="shared" si="10"/>
        <v>-524</v>
      </c>
      <c r="AC21">
        <f t="shared" si="11"/>
        <v>1.1516281365101113</v>
      </c>
      <c r="AD21">
        <f t="shared" si="12"/>
        <v>3.541993352109817</v>
      </c>
    </row>
    <row r="22" spans="1:30">
      <c r="A22">
        <v>4</v>
      </c>
      <c r="B22">
        <v>2019</v>
      </c>
      <c r="C22" s="3">
        <v>864366</v>
      </c>
      <c r="D22" s="4">
        <v>-12146000</v>
      </c>
      <c r="E22" s="4">
        <v>1143000</v>
      </c>
      <c r="F22" s="20">
        <v>41774000</v>
      </c>
      <c r="G22" s="21">
        <v>46594000</v>
      </c>
      <c r="H22" s="21">
        <v>95289000</v>
      </c>
      <c r="I22" s="12">
        <v>61577000</v>
      </c>
      <c r="J22" s="21">
        <v>139615000</v>
      </c>
      <c r="K22" s="22">
        <v>1.32</v>
      </c>
      <c r="L22" s="4">
        <v>4937000</v>
      </c>
      <c r="M22" s="4">
        <v>43252000</v>
      </c>
      <c r="O22" s="3">
        <f t="shared" si="0"/>
        <v>0.8186799412670559</v>
      </c>
      <c r="P22" s="3">
        <f t="shared" si="1"/>
        <v>2.7361516732896058</v>
      </c>
      <c r="Q22">
        <f t="shared" si="2"/>
        <v>-9.4105055162193327</v>
      </c>
      <c r="R22">
        <f t="shared" si="3"/>
        <v>1.3215650083701764</v>
      </c>
      <c r="S22">
        <f t="shared" si="4"/>
        <v>2.2810599894671326</v>
      </c>
      <c r="T22">
        <f t="shared" si="5"/>
        <v>0.68251262400171897</v>
      </c>
      <c r="U22">
        <f t="shared" si="6"/>
        <v>0.10595784865004078</v>
      </c>
      <c r="V22">
        <f t="shared" si="7"/>
        <v>0.50869145908310398</v>
      </c>
      <c r="X22" s="27">
        <v>82.8</v>
      </c>
      <c r="Y22" s="28"/>
      <c r="Z22">
        <f t="shared" si="8"/>
        <v>-0.75187969924812093</v>
      </c>
      <c r="AA22">
        <f t="shared" si="9"/>
        <v>-5.8924341182282234</v>
      </c>
      <c r="AB22">
        <f t="shared" si="10"/>
        <v>62.72727272727272</v>
      </c>
      <c r="AC22">
        <f t="shared" si="11"/>
        <v>1.7132547709101353</v>
      </c>
      <c r="AD22">
        <f t="shared" si="12"/>
        <v>3.334897304543496</v>
      </c>
    </row>
    <row r="23" spans="1:30">
      <c r="A23">
        <v>3</v>
      </c>
      <c r="B23">
        <v>2019</v>
      </c>
      <c r="C23" s="26">
        <v>863268.94</v>
      </c>
      <c r="D23" s="10">
        <v>19496000</v>
      </c>
      <c r="E23" s="10">
        <v>1148000</v>
      </c>
      <c r="F23" s="23">
        <v>40468000</v>
      </c>
      <c r="G23" s="24">
        <v>35567000</v>
      </c>
      <c r="H23" s="24">
        <v>96083000</v>
      </c>
      <c r="I23" s="12">
        <v>37816000</v>
      </c>
      <c r="J23" s="24">
        <v>139009000</v>
      </c>
      <c r="K23" s="22">
        <v>1.33</v>
      </c>
      <c r="L23" s="4">
        <v>7341000</v>
      </c>
      <c r="M23" s="4">
        <v>44604000</v>
      </c>
      <c r="O23" s="3">
        <f t="shared" si="0"/>
        <v>0.82584580854477041</v>
      </c>
      <c r="P23" s="3">
        <f t="shared" si="1"/>
        <v>2.836809330829297</v>
      </c>
      <c r="Q23">
        <f t="shared" si="2"/>
        <v>5.8883873615100537</v>
      </c>
      <c r="R23">
        <f t="shared" si="3"/>
        <v>1.0632327719515282</v>
      </c>
      <c r="S23">
        <f t="shared" si="4"/>
        <v>2.3742957398438271</v>
      </c>
      <c r="T23">
        <f t="shared" si="5"/>
        <v>0.69119985036940057</v>
      </c>
      <c r="U23">
        <f t="shared" si="6"/>
        <v>0.20639919026063486</v>
      </c>
      <c r="V23">
        <f t="shared" si="7"/>
        <v>0.52430882076358853</v>
      </c>
      <c r="X23" s="27">
        <v>75.099999999999994</v>
      </c>
      <c r="Y23" s="28"/>
      <c r="Z23">
        <f t="shared" si="8"/>
        <v>-39.545454545454547</v>
      </c>
      <c r="AA23">
        <f t="shared" si="9"/>
        <v>3.3253743021132536</v>
      </c>
      <c r="AB23">
        <f t="shared" si="10"/>
        <v>56.46616541353383</v>
      </c>
      <c r="AC23">
        <f t="shared" si="11"/>
        <v>1.6020435256004744</v>
      </c>
      <c r="AD23">
        <f t="shared" si="12"/>
        <v>3.4348003360680042</v>
      </c>
    </row>
    <row r="24" spans="1:30">
      <c r="A24">
        <v>2</v>
      </c>
      <c r="B24">
        <v>2019</v>
      </c>
      <c r="C24" s="3">
        <v>862831.28</v>
      </c>
      <c r="D24" s="4">
        <v>19634000</v>
      </c>
      <c r="E24" s="4">
        <v>1900000</v>
      </c>
      <c r="F24" s="20">
        <v>40754000</v>
      </c>
      <c r="G24" s="21">
        <v>35422000</v>
      </c>
      <c r="H24" s="21">
        <v>95904000</v>
      </c>
      <c r="I24" s="12">
        <v>37058000</v>
      </c>
      <c r="J24" s="21">
        <v>138990000</v>
      </c>
      <c r="K24" s="22">
        <v>2.2000000000000002</v>
      </c>
      <c r="L24" s="4">
        <v>6819000</v>
      </c>
      <c r="M24" s="4">
        <v>45251000</v>
      </c>
      <c r="O24" s="3">
        <f t="shared" si="0"/>
        <v>1.3670048204906828</v>
      </c>
      <c r="P24" s="3">
        <f t="shared" si="1"/>
        <v>4.662119055798204</v>
      </c>
      <c r="Q24">
        <f t="shared" si="2"/>
        <v>9.6770907609249264</v>
      </c>
      <c r="R24">
        <f t="shared" si="3"/>
        <v>1.0461859861103269</v>
      </c>
      <c r="S24">
        <f t="shared" si="4"/>
        <v>2.3532413996172155</v>
      </c>
      <c r="T24">
        <f t="shared" si="5"/>
        <v>0.69000647528599179</v>
      </c>
      <c r="U24">
        <f t="shared" si="6"/>
        <v>0.1925074812263565</v>
      </c>
      <c r="V24">
        <f t="shared" si="7"/>
        <v>0.52614382884716004</v>
      </c>
      <c r="X24">
        <v>71.2</v>
      </c>
      <c r="Y24" s="28"/>
      <c r="Z24">
        <f t="shared" si="8"/>
        <v>41.025641025641029</v>
      </c>
      <c r="AA24">
        <f t="shared" si="9"/>
        <v>3.1289389393908529</v>
      </c>
      <c r="AB24">
        <f t="shared" si="10"/>
        <v>32.36363636363636</v>
      </c>
      <c r="AC24">
        <f t="shared" si="11"/>
        <v>1.5074247223830792</v>
      </c>
      <c r="AD24">
        <f t="shared" si="12"/>
        <v>3.3907101143446043</v>
      </c>
    </row>
    <row r="25" spans="1:30" ht="13.5" customHeight="1">
      <c r="A25">
        <v>1</v>
      </c>
      <c r="B25">
        <v>2019</v>
      </c>
      <c r="C25" s="3">
        <v>862291.42</v>
      </c>
      <c r="D25" s="4">
        <v>18365000</v>
      </c>
      <c r="E25" s="7">
        <v>1346000</v>
      </c>
      <c r="F25" s="20">
        <v>39738000</v>
      </c>
      <c r="G25" s="21">
        <v>31403000</v>
      </c>
      <c r="H25" s="21">
        <v>95325000</v>
      </c>
      <c r="I25" s="12">
        <v>35402000</v>
      </c>
      <c r="J25" s="21">
        <v>137380000</v>
      </c>
      <c r="K25" s="22">
        <v>1.56</v>
      </c>
      <c r="L25" s="4">
        <v>6240000</v>
      </c>
      <c r="M25" s="4">
        <v>45186000</v>
      </c>
      <c r="O25" s="3">
        <f t="shared" si="0"/>
        <v>0.97976415781045267</v>
      </c>
      <c r="P25" s="3">
        <f t="shared" si="1"/>
        <v>3.387186068750315</v>
      </c>
      <c r="Q25">
        <f t="shared" si="2"/>
        <v>7.32915872583719</v>
      </c>
      <c r="R25">
        <f t="shared" si="3"/>
        <v>1.1273445212240869</v>
      </c>
      <c r="S25">
        <f t="shared" si="4"/>
        <v>2.3988373848709044</v>
      </c>
      <c r="T25">
        <f t="shared" si="5"/>
        <v>0.69387829378366572</v>
      </c>
      <c r="U25">
        <f t="shared" si="6"/>
        <v>0.19870712989204853</v>
      </c>
      <c r="V25">
        <f t="shared" si="7"/>
        <v>0.53207573830719235</v>
      </c>
      <c r="X25" s="27">
        <v>70.099999999999994</v>
      </c>
      <c r="Y25" s="28"/>
      <c r="Z25">
        <f t="shared" si="8"/>
        <v>83.529411764705898</v>
      </c>
      <c r="AA25">
        <f t="shared" si="9"/>
        <v>3.2914036777566018</v>
      </c>
      <c r="AB25">
        <f t="shared" si="10"/>
        <v>44.935897435897431</v>
      </c>
      <c r="AC25">
        <f t="shared" si="11"/>
        <v>1.5211291092153605</v>
      </c>
      <c r="AD25">
        <f t="shared" si="12"/>
        <v>3.4172706225778851</v>
      </c>
    </row>
    <row r="26" spans="1:30">
      <c r="A26">
        <v>4</v>
      </c>
      <c r="B26">
        <v>2018</v>
      </c>
      <c r="C26" s="3">
        <v>861482</v>
      </c>
      <c r="D26" s="4">
        <v>-13756000</v>
      </c>
      <c r="E26" s="7">
        <v>686000</v>
      </c>
      <c r="F26" s="20">
        <v>38446000</v>
      </c>
      <c r="G26" s="21">
        <v>31368000</v>
      </c>
      <c r="H26" s="21">
        <v>93492000</v>
      </c>
      <c r="I26" s="12">
        <v>35503000</v>
      </c>
      <c r="J26" s="21">
        <v>134211000</v>
      </c>
      <c r="K26" s="22">
        <v>0.85</v>
      </c>
      <c r="L26" s="4">
        <v>6152000</v>
      </c>
      <c r="M26" s="4">
        <v>45537000</v>
      </c>
      <c r="O26" s="3">
        <f t="shared" si="0"/>
        <v>0.51113545089448698</v>
      </c>
      <c r="P26" s="3">
        <f t="shared" si="1"/>
        <v>1.7843208656297145</v>
      </c>
      <c r="Q26">
        <f t="shared" si="2"/>
        <v>-4.9869148008141897</v>
      </c>
      <c r="R26">
        <f t="shared" si="3"/>
        <v>1.1318222392246875</v>
      </c>
      <c r="S26">
        <f t="shared" si="4"/>
        <v>2.4317744368724963</v>
      </c>
      <c r="T26">
        <f t="shared" si="5"/>
        <v>0.69660460021905801</v>
      </c>
      <c r="U26">
        <f t="shared" si="6"/>
        <v>0.19612343789849529</v>
      </c>
      <c r="V26">
        <f t="shared" si="7"/>
        <v>0.54221687722515266</v>
      </c>
      <c r="X26" s="27">
        <v>57.57</v>
      </c>
      <c r="Y26" s="28"/>
      <c r="Z26">
        <f t="shared" si="8"/>
        <v>-44.805194805194809</v>
      </c>
      <c r="AA26">
        <f t="shared" si="9"/>
        <v>-3.6053735635359119</v>
      </c>
      <c r="AB26">
        <f t="shared" si="10"/>
        <v>67.729411764705887</v>
      </c>
      <c r="AC26">
        <f t="shared" si="11"/>
        <v>1.2900046491182438</v>
      </c>
      <c r="AD26">
        <f t="shared" si="12"/>
        <v>3.2402590646621237</v>
      </c>
    </row>
    <row r="27" spans="1:30">
      <c r="A27">
        <v>3</v>
      </c>
      <c r="B27">
        <v>2018</v>
      </c>
      <c r="C27" s="26">
        <v>800984.2</v>
      </c>
      <c r="D27" s="10">
        <v>16510000</v>
      </c>
      <c r="E27" s="10">
        <v>1238000</v>
      </c>
      <c r="F27" s="23">
        <v>32106000</v>
      </c>
      <c r="G27" s="24">
        <v>26504000</v>
      </c>
      <c r="H27" s="24">
        <v>80564000</v>
      </c>
      <c r="I27" s="12">
        <v>40204000</v>
      </c>
      <c r="J27" s="24">
        <v>114939000</v>
      </c>
      <c r="K27" s="22">
        <v>1.54</v>
      </c>
      <c r="L27" s="4">
        <v>13799000</v>
      </c>
      <c r="M27" s="4">
        <v>39943000</v>
      </c>
      <c r="O27" s="3">
        <f t="shared" si="0"/>
        <v>1.0770930667571494</v>
      </c>
      <c r="P27" s="3">
        <f t="shared" si="1"/>
        <v>3.8559770759359626</v>
      </c>
      <c r="Q27">
        <f t="shared" si="2"/>
        <v>7.4984857662023021</v>
      </c>
      <c r="R27">
        <f t="shared" si="3"/>
        <v>1.5169031089646845</v>
      </c>
      <c r="S27">
        <f t="shared" si="4"/>
        <v>2.5093129010153867</v>
      </c>
      <c r="T27">
        <f t="shared" si="5"/>
        <v>0.70092831849937798</v>
      </c>
      <c r="U27">
        <f t="shared" si="6"/>
        <v>0.5206383942046483</v>
      </c>
      <c r="V27">
        <f t="shared" si="7"/>
        <v>0.55438659800968781</v>
      </c>
      <c r="X27" s="27">
        <v>75.16</v>
      </c>
      <c r="Y27" s="28"/>
      <c r="Z27">
        <f t="shared" si="8"/>
        <v>-39.84375</v>
      </c>
      <c r="AA27">
        <f t="shared" si="9"/>
        <v>3.6463944562083581</v>
      </c>
      <c r="AB27">
        <f t="shared" si="10"/>
        <v>48.805194805194802</v>
      </c>
      <c r="AC27">
        <f t="shared" si="11"/>
        <v>1.8751003697751198</v>
      </c>
      <c r="AD27">
        <f t="shared" si="12"/>
        <v>3.3717685167881393</v>
      </c>
    </row>
    <row r="28" spans="1:30">
      <c r="A28">
        <v>2</v>
      </c>
      <c r="B28">
        <v>2018</v>
      </c>
      <c r="C28" s="3">
        <v>800093.29</v>
      </c>
      <c r="D28" s="4">
        <v>16705000</v>
      </c>
      <c r="E28" s="4">
        <v>2048000</v>
      </c>
      <c r="F28" s="4">
        <v>31364000</v>
      </c>
      <c r="G28" s="7">
        <v>25068000</v>
      </c>
      <c r="H28" s="7">
        <v>68093000</v>
      </c>
      <c r="I28" s="12">
        <v>36556000</v>
      </c>
      <c r="J28" s="7">
        <v>101569000</v>
      </c>
      <c r="K28" s="3">
        <v>2.56</v>
      </c>
      <c r="L28" s="4">
        <v>11068000</v>
      </c>
      <c r="M28" s="4">
        <v>28309000</v>
      </c>
      <c r="O28" s="3">
        <f t="shared" si="0"/>
        <v>2.0163632604436392</v>
      </c>
      <c r="P28" s="3">
        <f t="shared" si="1"/>
        <v>6.5297793648769291</v>
      </c>
      <c r="Q28">
        <f t="shared" si="2"/>
        <v>12.259802454354983</v>
      </c>
      <c r="R28">
        <f t="shared" si="3"/>
        <v>1.4582734960906334</v>
      </c>
      <c r="S28">
        <f t="shared" si="4"/>
        <v>2.1710559877566635</v>
      </c>
      <c r="T28">
        <f t="shared" si="5"/>
        <v>0.6704112475263122</v>
      </c>
      <c r="U28">
        <f t="shared" si="6"/>
        <v>0.44151906813467368</v>
      </c>
      <c r="V28">
        <f t="shared" si="7"/>
        <v>0.47440215843011074</v>
      </c>
      <c r="X28" s="27">
        <v>66.86</v>
      </c>
      <c r="Y28" s="28"/>
      <c r="Z28">
        <f t="shared" si="8"/>
        <v>58.024691358024683</v>
      </c>
      <c r="AA28">
        <f t="shared" si="9"/>
        <v>3.202288977515714</v>
      </c>
      <c r="AB28">
        <f t="shared" si="10"/>
        <v>26.1171875</v>
      </c>
      <c r="AC28">
        <f t="shared" si="11"/>
        <v>1.70559359040301</v>
      </c>
      <c r="AD28">
        <f t="shared" si="12"/>
        <v>3.1939165922713939</v>
      </c>
    </row>
    <row r="29" spans="1:30">
      <c r="A29">
        <v>1</v>
      </c>
      <c r="B29">
        <v>2018</v>
      </c>
      <c r="C29" s="3">
        <v>800059.48</v>
      </c>
      <c r="D29" s="4">
        <v>15242000</v>
      </c>
      <c r="E29" s="4">
        <v>1297000</v>
      </c>
      <c r="F29" s="4">
        <v>30534000</v>
      </c>
      <c r="G29" s="7">
        <v>24747000</v>
      </c>
      <c r="H29" s="7">
        <v>66152000</v>
      </c>
      <c r="I29" s="12">
        <v>32741000</v>
      </c>
      <c r="J29" s="7">
        <v>98779000</v>
      </c>
      <c r="K29" s="3">
        <v>1.62</v>
      </c>
      <c r="L29" s="4">
        <v>7667000</v>
      </c>
      <c r="M29" s="4">
        <v>27347000</v>
      </c>
      <c r="O29" s="3">
        <f t="shared" si="0"/>
        <v>1.313032122212211</v>
      </c>
      <c r="P29" s="3">
        <f t="shared" si="1"/>
        <v>4.2477238488242612</v>
      </c>
      <c r="Q29">
        <f t="shared" si="2"/>
        <v>8.5093819708699634</v>
      </c>
      <c r="R29">
        <f t="shared" si="3"/>
        <v>1.3230290540267506</v>
      </c>
      <c r="S29">
        <f t="shared" si="4"/>
        <v>2.16650291478352</v>
      </c>
      <c r="T29">
        <f t="shared" si="5"/>
        <v>0.66969700037457358</v>
      </c>
      <c r="U29">
        <f t="shared" si="6"/>
        <v>0.30981533115125065</v>
      </c>
      <c r="V29">
        <f t="shared" si="7"/>
        <v>0.47246937682486478</v>
      </c>
      <c r="X29" s="27">
        <v>66.900000000000006</v>
      </c>
      <c r="Y29" s="28"/>
      <c r="Z29">
        <f t="shared" si="8"/>
        <v>224.00000000000003</v>
      </c>
      <c r="AA29">
        <f t="shared" si="9"/>
        <v>3.5116112853956176</v>
      </c>
      <c r="AB29">
        <f t="shared" si="10"/>
        <v>41.296296296296298</v>
      </c>
      <c r="AC29">
        <f t="shared" si="11"/>
        <v>1.752930477893496</v>
      </c>
      <c r="AD29">
        <f t="shared" si="12"/>
        <v>3.2046079779917469</v>
      </c>
    </row>
    <row r="30" spans="1:30" ht="15" customHeight="1">
      <c r="E30" s="4">
        <v>397000</v>
      </c>
      <c r="G30" s="7">
        <v>24391000</v>
      </c>
      <c r="J30" s="4">
        <v>96920000</v>
      </c>
      <c r="K30" s="3">
        <v>0.5</v>
      </c>
    </row>
    <row r="31" spans="1:30" ht="15" customHeight="1">
      <c r="B31" s="1"/>
      <c r="C31">
        <f>AVERAGE(C2:C29)</f>
        <v>1252312.6185714286</v>
      </c>
      <c r="D31"/>
      <c r="E31"/>
      <c r="F31"/>
      <c r="G31"/>
      <c r="H31"/>
      <c r="I31"/>
      <c r="J31"/>
      <c r="K31"/>
      <c r="O31">
        <f t="shared" ref="D31:AD31" si="13">AVERAGE(O2:O29)</f>
        <v>0.61886992770494664</v>
      </c>
      <c r="P31">
        <f t="shared" si="13"/>
        <v>1.7863958096486878</v>
      </c>
      <c r="Q31">
        <f t="shared" si="13"/>
        <v>3.792682810440446</v>
      </c>
      <c r="R31">
        <f t="shared" si="13"/>
        <v>1.1569974085530796</v>
      </c>
      <c r="S31">
        <f t="shared" si="13"/>
        <v>1.6718760585301313</v>
      </c>
      <c r="T31">
        <f t="shared" si="13"/>
        <v>0.60511722128728651</v>
      </c>
      <c r="U31">
        <f t="shared" si="13"/>
        <v>0.20268399328875639</v>
      </c>
      <c r="V31">
        <f t="shared" si="13"/>
        <v>0.39803556362242221</v>
      </c>
      <c r="Z31">
        <f t="shared" si="13"/>
        <v>134.29200635701628</v>
      </c>
      <c r="AA31">
        <f t="shared" si="13"/>
        <v>5.3976056137361912</v>
      </c>
      <c r="AB31">
        <f t="shared" si="13"/>
        <v>122.12966465288567</v>
      </c>
      <c r="AC31">
        <f t="shared" si="13"/>
        <v>1.7185456520360869</v>
      </c>
      <c r="AD31">
        <f t="shared" si="13"/>
        <v>2.6811904855508328</v>
      </c>
    </row>
  </sheetData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F78E-AE34-43A9-8873-A3C8A5076722}">
  <dimension ref="A1:AD41"/>
  <sheetViews>
    <sheetView topLeftCell="V9" workbookViewId="0">
      <selection activeCell="Z22" sqref="Z22"/>
    </sheetView>
  </sheetViews>
  <sheetFormatPr defaultRowHeight="14.45"/>
  <cols>
    <col min="2" max="2" width="15" customWidth="1"/>
    <col min="3" max="3" width="13.85546875" style="3" customWidth="1"/>
    <col min="4" max="5" width="10.7109375" bestFit="1" customWidth="1"/>
    <col min="6" max="10" width="11" bestFit="1" customWidth="1"/>
    <col min="12" max="12" width="13.42578125" customWidth="1"/>
    <col min="13" max="13" width="11" bestFit="1" customWidth="1"/>
    <col min="17" max="17" width="11.5703125" bestFit="1" customWidth="1"/>
    <col min="18" max="18" width="12.28515625" bestFit="1" customWidth="1"/>
    <col min="19" max="19" width="17.5703125" bestFit="1" customWidth="1"/>
    <col min="20" max="20" width="17" bestFit="1" customWidth="1"/>
    <col min="21" max="21" width="10.140625" bestFit="1" customWidth="1"/>
    <col min="22" max="22" width="18.5703125" bestFit="1" customWidth="1"/>
    <col min="23" max="23" width="16.28515625" bestFit="1" customWidth="1"/>
  </cols>
  <sheetData>
    <row r="1" spans="1:30" ht="43.5">
      <c r="A1" t="s">
        <v>1</v>
      </c>
      <c r="B1" t="s">
        <v>2</v>
      </c>
      <c r="C1" s="2" t="s">
        <v>34</v>
      </c>
      <c r="D1" s="2" t="s">
        <v>22</v>
      </c>
      <c r="E1" s="2" t="s">
        <v>23</v>
      </c>
      <c r="F1" s="2" t="s">
        <v>35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5">
      <c r="A2">
        <v>4</v>
      </c>
      <c r="B2">
        <v>2024</v>
      </c>
      <c r="C2" s="30">
        <v>240850.603</v>
      </c>
      <c r="D2" s="4">
        <v>21967000</v>
      </c>
      <c r="E2" s="14">
        <v>741000</v>
      </c>
      <c r="F2" s="14">
        <v>26460000</v>
      </c>
      <c r="G2" s="14">
        <v>14392000</v>
      </c>
      <c r="H2" s="14">
        <v>59021000</v>
      </c>
      <c r="I2" s="14">
        <v>17721000</v>
      </c>
      <c r="J2" s="14">
        <v>85481000</v>
      </c>
      <c r="K2" s="13">
        <v>3.03</v>
      </c>
      <c r="L2" s="14">
        <v>5029000</v>
      </c>
      <c r="M2" s="14">
        <v>37274000</v>
      </c>
      <c r="O2">
        <f>(E2/I2 )*100</f>
        <v>4.181479600474014</v>
      </c>
      <c r="P2">
        <f>(E2/F2)*100</f>
        <v>2.8004535147392291</v>
      </c>
      <c r="Q2">
        <f>(E2/D2)*100</f>
        <v>3.3732416807028724</v>
      </c>
      <c r="R2">
        <f>I2/G2</f>
        <v>1.2313090605892163</v>
      </c>
      <c r="S2">
        <f>H2/F2</f>
        <v>2.2305744520030233</v>
      </c>
      <c r="T2">
        <f>H2/J2</f>
        <v>0.6904575285736011</v>
      </c>
      <c r="U2">
        <f>L2/G2</f>
        <v>0.34943023902167869</v>
      </c>
      <c r="V2">
        <f>M2/(M2+F2)</f>
        <v>0.58483697869269147</v>
      </c>
      <c r="X2" s="32">
        <v>299.55</v>
      </c>
      <c r="Y2" s="4"/>
      <c r="Z2">
        <f>((K2-K3)/K3)*100</f>
        <v>-5.6074766355140238</v>
      </c>
      <c r="AA2">
        <f>X2*C2/D2</f>
        <v>3.284326404545455</v>
      </c>
      <c r="AB2">
        <f>X2/K2</f>
        <v>98.861386138613867</v>
      </c>
      <c r="AC2">
        <f>X2*C2/F2</f>
        <v>2.7266363616269844</v>
      </c>
      <c r="AD2">
        <f>0.5*(J2+J3)/F2</f>
        <v>3.2538170823885109</v>
      </c>
    </row>
    <row r="3" spans="1:30" ht="15">
      <c r="A3">
        <v>3</v>
      </c>
      <c r="B3">
        <v>2024</v>
      </c>
      <c r="C3" s="31">
        <v>244323.46400000001</v>
      </c>
      <c r="D3" s="4">
        <v>21579000</v>
      </c>
      <c r="E3" s="14">
        <v>794000</v>
      </c>
      <c r="F3" s="14">
        <v>27176000</v>
      </c>
      <c r="G3" s="14">
        <v>14111000</v>
      </c>
      <c r="H3" s="14">
        <v>59535000</v>
      </c>
      <c r="I3" s="14">
        <v>18094000</v>
      </c>
      <c r="J3" s="14">
        <v>86711000</v>
      </c>
      <c r="K3" s="13">
        <v>3.21</v>
      </c>
      <c r="L3" s="14">
        <v>5943000</v>
      </c>
      <c r="M3" s="14">
        <v>37765000</v>
      </c>
      <c r="O3">
        <f t="shared" ref="O3:O29" si="0">(E3/I3 )*100</f>
        <v>4.3881949817619104</v>
      </c>
      <c r="P3">
        <f t="shared" ref="P3:P29" si="1">(E3/F3)*100</f>
        <v>2.9216956137768619</v>
      </c>
      <c r="Q3">
        <f t="shared" ref="Q3:Q29" si="2">(E3/D3)*100</f>
        <v>3.6795032207238516</v>
      </c>
      <c r="R3">
        <f t="shared" ref="R3:R29" si="3">I3/G3</f>
        <v>1.2822620650556305</v>
      </c>
      <c r="S3">
        <f t="shared" ref="S3:S29" si="4">H3/F3</f>
        <v>2.1907197527229907</v>
      </c>
      <c r="T3">
        <f t="shared" ref="T3:T29" si="5">H3/J3</f>
        <v>0.68659108994245255</v>
      </c>
      <c r="U3">
        <f t="shared" ref="U3:U29" si="6">L3/G3</f>
        <v>0.42116079654170507</v>
      </c>
      <c r="V3">
        <f t="shared" ref="V3:V29" si="7">M3/(M3+F3)</f>
        <v>0.58152784835466043</v>
      </c>
      <c r="X3" s="29">
        <v>294.24</v>
      </c>
      <c r="Y3" s="4"/>
      <c r="Z3">
        <f t="shared" ref="Z3:Z29" si="8">((K3-K4)/K4)*100</f>
        <v>-45.315161839863713</v>
      </c>
      <c r="AA3">
        <f t="shared" ref="AA3:AA29" si="9">X3*C3/D3</f>
        <v>3.3314674473960797</v>
      </c>
      <c r="AB3">
        <f t="shared" ref="AB3:AB29" si="10">X3/K3</f>
        <v>91.663551401869157</v>
      </c>
      <c r="AC3">
        <f t="shared" ref="AC3:AC29" si="11">X3*C3/F3</f>
        <v>2.6453391244980868</v>
      </c>
      <c r="AD3">
        <f t="shared" ref="AD3:AD29" si="12">0.5*(J3+J4)/F3</f>
        <v>3.1961657344715926</v>
      </c>
    </row>
    <row r="4" spans="1:30" ht="15">
      <c r="A4">
        <v>2</v>
      </c>
      <c r="B4">
        <v>2024</v>
      </c>
      <c r="C4" s="31">
        <v>244302.24600000001</v>
      </c>
      <c r="D4" s="4">
        <v>22109000</v>
      </c>
      <c r="E4" s="14">
        <v>1474000</v>
      </c>
      <c r="F4" s="14">
        <v>27582000</v>
      </c>
      <c r="G4" s="14">
        <v>13355000</v>
      </c>
      <c r="H4" s="14">
        <v>59425000</v>
      </c>
      <c r="I4" s="14">
        <v>18207000</v>
      </c>
      <c r="J4" s="14">
        <v>87007000</v>
      </c>
      <c r="K4" s="19">
        <v>5.87</v>
      </c>
      <c r="L4" s="14">
        <v>6501000</v>
      </c>
      <c r="M4" s="14">
        <v>37719000</v>
      </c>
      <c r="O4">
        <f t="shared" si="0"/>
        <v>8.0957873345416598</v>
      </c>
      <c r="P4">
        <f t="shared" si="1"/>
        <v>5.3440649699079108</v>
      </c>
      <c r="Q4">
        <f t="shared" si="2"/>
        <v>6.6669682029942559</v>
      </c>
      <c r="R4">
        <f t="shared" si="3"/>
        <v>1.3633096218644702</v>
      </c>
      <c r="S4">
        <f t="shared" si="4"/>
        <v>2.1544848089333621</v>
      </c>
      <c r="T4">
        <f t="shared" si="5"/>
        <v>0.68299102371073594</v>
      </c>
      <c r="U4">
        <f t="shared" si="6"/>
        <v>0.48678397603893675</v>
      </c>
      <c r="V4">
        <f t="shared" si="7"/>
        <v>0.57761749437221477</v>
      </c>
      <c r="X4" s="29">
        <v>248.75</v>
      </c>
      <c r="Y4" s="4"/>
      <c r="Z4">
        <f t="shared" si="8"/>
        <v>67.236467236467249</v>
      </c>
      <c r="AA4">
        <f t="shared" si="9"/>
        <v>2.7486627026324122</v>
      </c>
      <c r="AB4">
        <f t="shared" si="10"/>
        <v>42.37649063032368</v>
      </c>
      <c r="AC4">
        <f t="shared" si="11"/>
        <v>2.2032551552643027</v>
      </c>
      <c r="AD4">
        <f t="shared" si="12"/>
        <v>3.1382967152490755</v>
      </c>
    </row>
    <row r="5" spans="1:30" ht="15">
      <c r="A5">
        <v>1</v>
      </c>
      <c r="B5">
        <v>2024</v>
      </c>
      <c r="C5" s="31">
        <v>246080.75</v>
      </c>
      <c r="D5" s="4">
        <v>21738000</v>
      </c>
      <c r="E5" s="14">
        <v>879000</v>
      </c>
      <c r="F5" s="14">
        <v>26375000</v>
      </c>
      <c r="G5" s="14">
        <v>13308000</v>
      </c>
      <c r="H5" s="14">
        <v>59739000</v>
      </c>
      <c r="I5" s="14">
        <v>17424000</v>
      </c>
      <c r="J5" s="14">
        <v>86114000</v>
      </c>
      <c r="K5" s="13">
        <v>3.51</v>
      </c>
      <c r="L5" s="14">
        <v>5644000</v>
      </c>
      <c r="M5" s="14">
        <v>37514000</v>
      </c>
      <c r="O5">
        <f t="shared" si="0"/>
        <v>5.0447658402203857</v>
      </c>
      <c r="P5">
        <f t="shared" si="1"/>
        <v>3.3327014218009481</v>
      </c>
      <c r="Q5">
        <f t="shared" si="2"/>
        <v>4.0436102677339223</v>
      </c>
      <c r="R5">
        <f t="shared" si="3"/>
        <v>1.309287646528404</v>
      </c>
      <c r="S5">
        <f t="shared" si="4"/>
        <v>2.2649857819905215</v>
      </c>
      <c r="T5">
        <f t="shared" si="5"/>
        <v>0.69371995262094432</v>
      </c>
      <c r="U5">
        <f t="shared" si="6"/>
        <v>0.42410580102194168</v>
      </c>
      <c r="V5">
        <f t="shared" si="7"/>
        <v>0.58717463100064171</v>
      </c>
      <c r="X5" s="32">
        <v>242.64</v>
      </c>
      <c r="Y5" s="4"/>
      <c r="Z5">
        <f t="shared" si="8"/>
        <v>-1.1267605633802829</v>
      </c>
      <c r="AA5">
        <f t="shared" si="9"/>
        <v>2.7467583577146013</v>
      </c>
      <c r="AB5">
        <f t="shared" si="10"/>
        <v>69.128205128205124</v>
      </c>
      <c r="AC5">
        <f t="shared" si="11"/>
        <v>2.263849599241706</v>
      </c>
      <c r="AD5">
        <f t="shared" si="12"/>
        <v>3.301706161137441</v>
      </c>
    </row>
    <row r="6" spans="1:30" ht="15">
      <c r="A6">
        <v>4</v>
      </c>
      <c r="B6">
        <v>2023</v>
      </c>
      <c r="C6" s="31">
        <v>249892.54800000001</v>
      </c>
      <c r="D6" s="4">
        <v>22165000</v>
      </c>
      <c r="E6" s="14">
        <v>900000</v>
      </c>
      <c r="F6" s="14">
        <v>26766000</v>
      </c>
      <c r="G6" s="14">
        <v>14248000</v>
      </c>
      <c r="H6" s="14">
        <v>61285000</v>
      </c>
      <c r="I6" s="14">
        <v>19117000</v>
      </c>
      <c r="J6" s="14">
        <v>88051000</v>
      </c>
      <c r="K6" s="13">
        <v>3.55</v>
      </c>
      <c r="L6" s="14">
        <v>6729000</v>
      </c>
      <c r="M6" s="14">
        <v>38182000</v>
      </c>
      <c r="O6">
        <f t="shared" si="0"/>
        <v>4.7078516503635512</v>
      </c>
      <c r="P6">
        <f t="shared" si="1"/>
        <v>3.3624747814391389</v>
      </c>
      <c r="Q6">
        <f t="shared" si="2"/>
        <v>4.0604556733588995</v>
      </c>
      <c r="R6">
        <f t="shared" si="3"/>
        <v>1.3417321729365526</v>
      </c>
      <c r="S6">
        <f t="shared" si="4"/>
        <v>2.2896585220055292</v>
      </c>
      <c r="T6">
        <f t="shared" si="5"/>
        <v>0.69601708100986925</v>
      </c>
      <c r="U6">
        <f t="shared" si="6"/>
        <v>0.47227681078046041</v>
      </c>
      <c r="V6">
        <f t="shared" si="7"/>
        <v>0.58788569316992056</v>
      </c>
      <c r="X6" s="29">
        <v>251.06</v>
      </c>
      <c r="Y6" s="28"/>
      <c r="Z6">
        <f t="shared" si="8"/>
        <v>-16.07565011820332</v>
      </c>
      <c r="AA6">
        <f t="shared" si="9"/>
        <v>2.8304995759476657</v>
      </c>
      <c r="AB6">
        <f t="shared" si="10"/>
        <v>70.721126760563379</v>
      </c>
      <c r="AC6">
        <f t="shared" si="11"/>
        <v>2.3439446723783908</v>
      </c>
      <c r="AD6">
        <f t="shared" si="12"/>
        <v>3.2807853246656205</v>
      </c>
    </row>
    <row r="7" spans="1:30" ht="15">
      <c r="A7">
        <v>3</v>
      </c>
      <c r="B7">
        <v>2023</v>
      </c>
      <c r="C7" s="31">
        <v>251420.44699999999</v>
      </c>
      <c r="D7" s="4">
        <v>21681000</v>
      </c>
      <c r="E7" s="14">
        <v>1078000</v>
      </c>
      <c r="F7" s="14">
        <v>26534000</v>
      </c>
      <c r="G7" s="14">
        <v>13811000</v>
      </c>
      <c r="H7" s="14">
        <v>61042000</v>
      </c>
      <c r="I7" s="14">
        <v>18887000</v>
      </c>
      <c r="J7" s="14">
        <v>87576000</v>
      </c>
      <c r="K7" s="13">
        <v>4.2300000000000004</v>
      </c>
      <c r="L7" s="14">
        <v>7055000</v>
      </c>
      <c r="M7" s="14">
        <v>38216000</v>
      </c>
      <c r="O7">
        <f t="shared" si="0"/>
        <v>5.7076295864880606</v>
      </c>
      <c r="P7">
        <f t="shared" si="1"/>
        <v>4.0627119921610007</v>
      </c>
      <c r="Q7">
        <f t="shared" si="2"/>
        <v>4.9720953830542864</v>
      </c>
      <c r="R7">
        <f t="shared" si="3"/>
        <v>1.3675331257693144</v>
      </c>
      <c r="S7">
        <f t="shared" si="4"/>
        <v>2.3005200874349891</v>
      </c>
      <c r="T7">
        <f t="shared" si="5"/>
        <v>0.69701744770256691</v>
      </c>
      <c r="U7">
        <f t="shared" si="6"/>
        <v>0.51082470494533339</v>
      </c>
      <c r="V7">
        <f t="shared" si="7"/>
        <v>0.59020849420849419</v>
      </c>
      <c r="X7" s="32">
        <v>251.94</v>
      </c>
      <c r="Y7" s="4"/>
      <c r="Z7">
        <f t="shared" si="8"/>
        <v>-29.617304492512471</v>
      </c>
      <c r="AA7">
        <f t="shared" si="9"/>
        <v>2.9215842173875739</v>
      </c>
      <c r="AB7">
        <f t="shared" si="10"/>
        <v>59.560283687943254</v>
      </c>
      <c r="AC7">
        <f t="shared" si="11"/>
        <v>2.3872340173807189</v>
      </c>
      <c r="AD7">
        <f t="shared" si="12"/>
        <v>3.292360744704907</v>
      </c>
    </row>
    <row r="8" spans="1:30" ht="15">
      <c r="A8">
        <v>2</v>
      </c>
      <c r="B8">
        <v>2023</v>
      </c>
      <c r="C8" s="31">
        <v>251187.242</v>
      </c>
      <c r="D8" s="4">
        <v>21930000</v>
      </c>
      <c r="E8" s="14">
        <v>1538000</v>
      </c>
      <c r="F8" s="14">
        <v>26088000</v>
      </c>
      <c r="G8" s="14">
        <v>13586000</v>
      </c>
      <c r="H8" s="14">
        <v>61055000</v>
      </c>
      <c r="I8" s="14">
        <v>18610000</v>
      </c>
      <c r="J8" s="14">
        <v>87143000</v>
      </c>
      <c r="K8">
        <v>6.01</v>
      </c>
      <c r="L8" s="14">
        <v>6856000</v>
      </c>
      <c r="M8" s="14">
        <v>38332000</v>
      </c>
      <c r="O8">
        <f t="shared" si="0"/>
        <v>8.2643739924771626</v>
      </c>
      <c r="P8">
        <f t="shared" si="1"/>
        <v>5.8954308494326897</v>
      </c>
      <c r="Q8">
        <f t="shared" si="2"/>
        <v>7.0132238942088465</v>
      </c>
      <c r="R8">
        <f t="shared" si="3"/>
        <v>1.3697924333873104</v>
      </c>
      <c r="S8">
        <f t="shared" si="4"/>
        <v>2.3403480527445568</v>
      </c>
      <c r="T8">
        <f t="shared" si="5"/>
        <v>0.70062999896721478</v>
      </c>
      <c r="U8">
        <f t="shared" si="6"/>
        <v>0.50463712645370229</v>
      </c>
      <c r="V8">
        <f t="shared" si="7"/>
        <v>0.59503259857187207</v>
      </c>
      <c r="X8" s="32">
        <v>209.22</v>
      </c>
      <c r="Y8" s="4"/>
      <c r="Z8">
        <f t="shared" si="8"/>
        <v>97.049180327868854</v>
      </c>
      <c r="AA8">
        <f t="shared" si="9"/>
        <v>2.396415630243502</v>
      </c>
      <c r="AB8">
        <f t="shared" si="10"/>
        <v>34.811980033277869</v>
      </c>
      <c r="AC8">
        <f t="shared" si="11"/>
        <v>2.0144662209153634</v>
      </c>
      <c r="AD8">
        <f t="shared" si="12"/>
        <v>3.3141291015026066</v>
      </c>
    </row>
    <row r="9" spans="1:30" ht="15">
      <c r="A9">
        <v>1</v>
      </c>
      <c r="B9">
        <v>2023</v>
      </c>
      <c r="C9" s="31">
        <v>251351.93700000001</v>
      </c>
      <c r="D9" s="4">
        <v>22169000</v>
      </c>
      <c r="E9" s="14">
        <v>771000</v>
      </c>
      <c r="F9" s="14">
        <v>24733000</v>
      </c>
      <c r="G9" s="14">
        <v>13580000</v>
      </c>
      <c r="H9" s="14">
        <v>61042000</v>
      </c>
      <c r="I9" s="14">
        <v>17944000</v>
      </c>
      <c r="J9" s="14">
        <v>85775000</v>
      </c>
      <c r="K9" s="13">
        <v>3.05</v>
      </c>
      <c r="L9" s="14">
        <v>5373000</v>
      </c>
      <c r="M9" s="14">
        <v>38088000</v>
      </c>
      <c r="O9">
        <f t="shared" si="0"/>
        <v>4.296700847079804</v>
      </c>
      <c r="P9">
        <f t="shared" si="1"/>
        <v>3.1172926858852543</v>
      </c>
      <c r="Q9">
        <f t="shared" si="2"/>
        <v>3.477829401416392</v>
      </c>
      <c r="R9">
        <f t="shared" si="3"/>
        <v>1.3213549337260677</v>
      </c>
      <c r="S9">
        <f t="shared" si="4"/>
        <v>2.4680386528120324</v>
      </c>
      <c r="T9">
        <f t="shared" si="5"/>
        <v>0.71165257942290883</v>
      </c>
      <c r="U9">
        <f t="shared" si="6"/>
        <v>0.39565537555228275</v>
      </c>
      <c r="V9">
        <f t="shared" si="7"/>
        <v>0.6062940736377963</v>
      </c>
      <c r="X9" s="29">
        <v>193.97</v>
      </c>
      <c r="Y9" s="28"/>
      <c r="Z9">
        <f t="shared" si="8"/>
        <v>-0.65146579804560323</v>
      </c>
      <c r="AA9">
        <f t="shared" si="9"/>
        <v>2.1992302413230185</v>
      </c>
      <c r="AB9">
        <f t="shared" si="10"/>
        <v>63.596721311475413</v>
      </c>
      <c r="AC9">
        <f t="shared" si="11"/>
        <v>1.971242276306554</v>
      </c>
      <c r="AD9">
        <f t="shared" si="12"/>
        <v>3.4643189261310798</v>
      </c>
    </row>
    <row r="10" spans="1:30" ht="15">
      <c r="A10">
        <v>4</v>
      </c>
      <c r="B10">
        <v>2022</v>
      </c>
      <c r="C10" s="31">
        <v>252397.14</v>
      </c>
      <c r="D10" s="4">
        <v>22814000</v>
      </c>
      <c r="E10" s="14">
        <v>788000</v>
      </c>
      <c r="F10" s="14">
        <v>24115000</v>
      </c>
      <c r="G10" s="14">
        <v>14039000</v>
      </c>
      <c r="H10" s="14">
        <v>61476000</v>
      </c>
      <c r="I10" s="14">
        <v>18217000</v>
      </c>
      <c r="J10" s="14">
        <v>85591000</v>
      </c>
      <c r="K10" s="13">
        <v>3.07</v>
      </c>
      <c r="L10" s="14">
        <v>4646000</v>
      </c>
      <c r="M10" s="14">
        <v>38036000</v>
      </c>
      <c r="O10">
        <f t="shared" si="0"/>
        <v>4.3256299061316357</v>
      </c>
      <c r="P10">
        <f t="shared" si="1"/>
        <v>3.2676757205059088</v>
      </c>
      <c r="Q10">
        <f t="shared" si="2"/>
        <v>3.4540194617340232</v>
      </c>
      <c r="R10">
        <f t="shared" si="3"/>
        <v>1.2975995441270747</v>
      </c>
      <c r="S10">
        <f t="shared" si="4"/>
        <v>2.5492846775865643</v>
      </c>
      <c r="T10">
        <f t="shared" si="5"/>
        <v>0.71825308735731563</v>
      </c>
      <c r="U10">
        <f t="shared" si="6"/>
        <v>0.33093525179856115</v>
      </c>
      <c r="V10">
        <f t="shared" si="7"/>
        <v>0.61199337098357232</v>
      </c>
      <c r="X10" s="29">
        <v>172.76</v>
      </c>
      <c r="Y10" s="28"/>
      <c r="Z10">
        <f t="shared" si="8"/>
        <v>-7.8078078078078148</v>
      </c>
      <c r="AA10">
        <f t="shared" si="9"/>
        <v>1.9112882399579207</v>
      </c>
      <c r="AB10">
        <f t="shared" si="10"/>
        <v>56.273615635179155</v>
      </c>
      <c r="AC10">
        <f t="shared" si="11"/>
        <v>1.8081745762554429</v>
      </c>
      <c r="AD10">
        <f t="shared" si="12"/>
        <v>3.554157163591126</v>
      </c>
    </row>
    <row r="11" spans="1:30" ht="15">
      <c r="A11">
        <v>3</v>
      </c>
      <c r="B11">
        <v>2022</v>
      </c>
      <c r="C11" s="31">
        <v>260219.79199999999</v>
      </c>
      <c r="D11" s="4">
        <v>23242000</v>
      </c>
      <c r="E11" s="14">
        <v>875000</v>
      </c>
      <c r="F11" s="14">
        <v>25140000</v>
      </c>
      <c r="G11" s="14">
        <v>13765000</v>
      </c>
      <c r="H11" s="14">
        <v>60686000</v>
      </c>
      <c r="I11" s="14">
        <v>19606000</v>
      </c>
      <c r="J11" s="14">
        <v>85826000</v>
      </c>
      <c r="K11" s="13">
        <v>3.33</v>
      </c>
      <c r="L11" s="14">
        <v>6850000</v>
      </c>
      <c r="M11" s="14">
        <v>37645000</v>
      </c>
      <c r="O11">
        <f t="shared" si="0"/>
        <v>4.4629195144343567</v>
      </c>
      <c r="P11">
        <f t="shared" si="1"/>
        <v>3.4805091487669055</v>
      </c>
      <c r="Q11">
        <f t="shared" si="2"/>
        <v>3.764736253334481</v>
      </c>
      <c r="R11">
        <f t="shared" si="3"/>
        <v>1.4243370868143843</v>
      </c>
      <c r="S11">
        <f t="shared" si="4"/>
        <v>2.4139220365950678</v>
      </c>
      <c r="T11">
        <f t="shared" si="5"/>
        <v>0.70708177009297879</v>
      </c>
      <c r="U11">
        <f t="shared" si="6"/>
        <v>0.49763893933890302</v>
      </c>
      <c r="V11">
        <f t="shared" si="7"/>
        <v>0.59958588834912796</v>
      </c>
      <c r="X11" s="29">
        <v>198.78</v>
      </c>
      <c r="Y11" s="28"/>
      <c r="Z11">
        <f t="shared" si="8"/>
        <v>57.075471698113198</v>
      </c>
      <c r="AA11">
        <f t="shared" si="9"/>
        <v>2.2255610641838048</v>
      </c>
      <c r="AB11">
        <f t="shared" si="10"/>
        <v>59.693693693693696</v>
      </c>
      <c r="AC11">
        <f t="shared" si="11"/>
        <v>2.0575374007064435</v>
      </c>
      <c r="AD11">
        <f t="shared" si="12"/>
        <v>3.4172633253778839</v>
      </c>
    </row>
    <row r="12" spans="1:30" ht="15">
      <c r="A12">
        <v>2</v>
      </c>
      <c r="B12">
        <v>2022</v>
      </c>
      <c r="C12" s="31">
        <v>259845.66</v>
      </c>
      <c r="D12" s="4">
        <v>24394000</v>
      </c>
      <c r="E12" s="14">
        <v>558000</v>
      </c>
      <c r="F12" s="14">
        <v>24939000</v>
      </c>
      <c r="G12" s="14">
        <v>14274000</v>
      </c>
      <c r="H12" s="14">
        <v>61055000</v>
      </c>
      <c r="I12" s="14">
        <v>20365000</v>
      </c>
      <c r="J12" s="14">
        <v>85994000</v>
      </c>
      <c r="K12">
        <v>2.12</v>
      </c>
      <c r="L12" s="14">
        <v>6897000</v>
      </c>
      <c r="M12" s="14">
        <v>37194000</v>
      </c>
      <c r="O12">
        <f t="shared" si="0"/>
        <v>2.7399950896145349</v>
      </c>
      <c r="P12">
        <f t="shared" si="1"/>
        <v>2.2374594009382895</v>
      </c>
      <c r="Q12">
        <f t="shared" si="2"/>
        <v>2.2874477330491105</v>
      </c>
      <c r="R12">
        <f t="shared" si="3"/>
        <v>1.4267199103264676</v>
      </c>
      <c r="S12">
        <f t="shared" si="4"/>
        <v>2.4481735434460083</v>
      </c>
      <c r="T12">
        <f t="shared" si="5"/>
        <v>0.70999139474847084</v>
      </c>
      <c r="U12">
        <f t="shared" si="6"/>
        <v>0.48318621269440942</v>
      </c>
      <c r="V12">
        <f t="shared" si="7"/>
        <v>0.59861909130413793</v>
      </c>
      <c r="X12" s="29">
        <v>210.7</v>
      </c>
      <c r="Y12" s="28"/>
      <c r="Z12">
        <f t="shared" si="8"/>
        <v>-49.523809523809526</v>
      </c>
      <c r="AA12">
        <f t="shared" si="9"/>
        <v>2.2443830680495203</v>
      </c>
      <c r="AB12">
        <f t="shared" si="10"/>
        <v>99.386792452830178</v>
      </c>
      <c r="AC12">
        <f t="shared" si="11"/>
        <v>2.1953358419343196</v>
      </c>
      <c r="AD12">
        <f t="shared" si="12"/>
        <v>3.4103612815269257</v>
      </c>
    </row>
    <row r="13" spans="1:30" ht="15">
      <c r="A13">
        <v>1</v>
      </c>
      <c r="B13">
        <v>2022</v>
      </c>
      <c r="C13" s="31">
        <v>259178.22899999999</v>
      </c>
      <c r="D13" s="4">
        <v>23641000</v>
      </c>
      <c r="E13" s="14">
        <v>1112000</v>
      </c>
      <c r="F13" s="14">
        <v>24526000</v>
      </c>
      <c r="G13" s="14">
        <v>13990000</v>
      </c>
      <c r="H13" s="14">
        <v>59582000</v>
      </c>
      <c r="I13" s="14">
        <v>19466000</v>
      </c>
      <c r="J13" s="14">
        <v>84108000</v>
      </c>
      <c r="K13" s="13">
        <v>4.2</v>
      </c>
      <c r="L13" s="14">
        <v>6065000</v>
      </c>
      <c r="M13" s="14">
        <v>37354000</v>
      </c>
      <c r="O13">
        <f t="shared" si="0"/>
        <v>5.7125244015206</v>
      </c>
      <c r="P13">
        <f t="shared" si="1"/>
        <v>4.533963956617467</v>
      </c>
      <c r="Q13">
        <f t="shared" si="2"/>
        <v>4.7036927371938582</v>
      </c>
      <c r="R13">
        <f t="shared" si="3"/>
        <v>1.3914224446032881</v>
      </c>
      <c r="S13">
        <f t="shared" si="4"/>
        <v>2.4293402919350893</v>
      </c>
      <c r="T13">
        <f t="shared" si="5"/>
        <v>0.70839872544823324</v>
      </c>
      <c r="U13">
        <f t="shared" si="6"/>
        <v>0.43352394567548247</v>
      </c>
      <c r="V13">
        <f t="shared" si="7"/>
        <v>0.60365223012281832</v>
      </c>
      <c r="X13" s="29">
        <v>207.82</v>
      </c>
      <c r="Y13" s="28"/>
      <c r="Z13">
        <f t="shared" si="8"/>
        <v>8.2474226804123791</v>
      </c>
      <c r="AA13">
        <f t="shared" si="9"/>
        <v>2.2783477666249312</v>
      </c>
      <c r="AB13">
        <f t="shared" si="10"/>
        <v>49.480952380952374</v>
      </c>
      <c r="AC13">
        <f t="shared" si="11"/>
        <v>2.1961355113259398</v>
      </c>
      <c r="AD13">
        <f t="shared" si="12"/>
        <v>3.4321740194079751</v>
      </c>
    </row>
    <row r="14" spans="1:30" ht="15">
      <c r="A14">
        <v>4</v>
      </c>
      <c r="B14">
        <v>2021</v>
      </c>
      <c r="C14" s="31">
        <v>264969.342</v>
      </c>
      <c r="D14" s="4">
        <v>23474000</v>
      </c>
      <c r="E14" s="14">
        <v>1044000</v>
      </c>
      <c r="F14" s="14">
        <v>24940000</v>
      </c>
      <c r="G14" s="14">
        <v>13884000</v>
      </c>
      <c r="H14" s="14">
        <v>59307000</v>
      </c>
      <c r="I14" s="14">
        <v>20747000</v>
      </c>
      <c r="J14" s="14">
        <v>84247000</v>
      </c>
      <c r="K14" s="13">
        <v>3.88</v>
      </c>
      <c r="L14" s="14">
        <v>6833000</v>
      </c>
      <c r="M14" s="14">
        <v>36829000</v>
      </c>
      <c r="O14">
        <f t="shared" si="0"/>
        <v>5.0320528269147342</v>
      </c>
      <c r="P14">
        <f t="shared" si="1"/>
        <v>4.1860465116279073</v>
      </c>
      <c r="Q14">
        <f t="shared" si="2"/>
        <v>4.4474738008008865</v>
      </c>
      <c r="R14">
        <f t="shared" si="3"/>
        <v>1.4943099971189859</v>
      </c>
      <c r="S14">
        <f t="shared" si="4"/>
        <v>2.3779871692060945</v>
      </c>
      <c r="T14">
        <f t="shared" si="5"/>
        <v>0.70396571984759104</v>
      </c>
      <c r="U14">
        <f t="shared" si="6"/>
        <v>0.49214923653125903</v>
      </c>
      <c r="V14">
        <f t="shared" si="7"/>
        <v>0.59623759491006811</v>
      </c>
      <c r="X14" s="29">
        <v>214.74</v>
      </c>
      <c r="Y14" s="28"/>
      <c r="Z14">
        <f t="shared" si="8"/>
        <v>-5.1344743276283609</v>
      </c>
      <c r="AA14">
        <f t="shared" si="9"/>
        <v>2.4239378248734775</v>
      </c>
      <c r="AB14">
        <f t="shared" si="10"/>
        <v>55.345360824742272</v>
      </c>
      <c r="AC14">
        <f t="shared" si="11"/>
        <v>2.2814561548147556</v>
      </c>
      <c r="AD14">
        <f t="shared" si="12"/>
        <v>3.3339013632718526</v>
      </c>
    </row>
    <row r="15" spans="1:30" ht="15">
      <c r="A15">
        <v>3</v>
      </c>
      <c r="B15">
        <v>2021</v>
      </c>
      <c r="C15" s="31">
        <v>265650.05599999998</v>
      </c>
      <c r="D15" s="4">
        <v>22003000</v>
      </c>
      <c r="E15" s="14">
        <v>1112000</v>
      </c>
      <c r="F15" s="14">
        <v>24321000</v>
      </c>
      <c r="G15" s="14">
        <v>12910000</v>
      </c>
      <c r="H15" s="14">
        <v>57727000</v>
      </c>
      <c r="I15" s="14">
        <v>19546000</v>
      </c>
      <c r="J15" s="14">
        <v>82048000</v>
      </c>
      <c r="K15" s="13">
        <v>4.09</v>
      </c>
      <c r="L15" s="14">
        <v>6853000</v>
      </c>
      <c r="M15" s="14">
        <v>36324000</v>
      </c>
      <c r="O15">
        <f t="shared" si="0"/>
        <v>5.6891435587844059</v>
      </c>
      <c r="P15">
        <f t="shared" si="1"/>
        <v>4.5721804202129848</v>
      </c>
      <c r="Q15">
        <f t="shared" si="2"/>
        <v>5.0538562923237738</v>
      </c>
      <c r="R15">
        <f t="shared" si="3"/>
        <v>1.5140201394268009</v>
      </c>
      <c r="S15">
        <f t="shared" si="4"/>
        <v>2.3735454956621851</v>
      </c>
      <c r="T15">
        <f t="shared" si="5"/>
        <v>0.7035759555382215</v>
      </c>
      <c r="U15">
        <f t="shared" si="6"/>
        <v>0.53082881487219213</v>
      </c>
      <c r="V15">
        <f t="shared" si="7"/>
        <v>0.59896116744991346</v>
      </c>
      <c r="X15" s="29">
        <v>246.96</v>
      </c>
      <c r="Y15" s="28"/>
      <c r="Z15">
        <f t="shared" si="8"/>
        <v>-41.319942611190818</v>
      </c>
      <c r="AA15">
        <f t="shared" si="9"/>
        <v>2.981636041892469</v>
      </c>
      <c r="AB15">
        <f t="shared" si="10"/>
        <v>60.381418092909541</v>
      </c>
      <c r="AC15">
        <f t="shared" si="11"/>
        <v>2.6974605414974713</v>
      </c>
      <c r="AD15">
        <f t="shared" si="12"/>
        <v>3.3885325438921097</v>
      </c>
    </row>
    <row r="16" spans="1:30" ht="15">
      <c r="A16">
        <v>2</v>
      </c>
      <c r="B16">
        <v>2021</v>
      </c>
      <c r="C16" s="30">
        <v>267348.23200000002</v>
      </c>
      <c r="D16" s="4">
        <v>22565000</v>
      </c>
      <c r="E16" s="14">
        <v>1868000</v>
      </c>
      <c r="F16" s="14">
        <v>24168000</v>
      </c>
      <c r="G16" s="14">
        <v>13660000</v>
      </c>
      <c r="H16" s="14">
        <v>58609000</v>
      </c>
      <c r="I16" s="14">
        <v>20580000</v>
      </c>
      <c r="J16" s="14">
        <v>82777000</v>
      </c>
      <c r="K16" s="13">
        <v>6.97</v>
      </c>
      <c r="L16" s="14">
        <v>7087000</v>
      </c>
      <c r="M16" s="14">
        <v>36462000</v>
      </c>
      <c r="O16">
        <f t="shared" si="0"/>
        <v>9.0767735665694858</v>
      </c>
      <c r="P16">
        <f t="shared" si="1"/>
        <v>7.7292287322078783</v>
      </c>
      <c r="Q16">
        <f t="shared" si="2"/>
        <v>8.2783071127852867</v>
      </c>
      <c r="R16">
        <f t="shared" si="3"/>
        <v>1.506588579795022</v>
      </c>
      <c r="S16">
        <f t="shared" si="4"/>
        <v>2.4250662032439592</v>
      </c>
      <c r="T16">
        <f t="shared" si="5"/>
        <v>0.70803484059581767</v>
      </c>
      <c r="U16">
        <f t="shared" si="6"/>
        <v>0.51881405563689609</v>
      </c>
      <c r="V16">
        <f t="shared" si="7"/>
        <v>0.60138545274616528</v>
      </c>
      <c r="X16" s="29">
        <v>291.89999999999998</v>
      </c>
      <c r="Y16" s="28"/>
      <c r="Z16">
        <f t="shared" si="8"/>
        <v>111.2121212121212</v>
      </c>
      <c r="AA16">
        <f t="shared" si="9"/>
        <v>3.4584067769022822</v>
      </c>
      <c r="AB16">
        <f t="shared" si="10"/>
        <v>41.879483500717356</v>
      </c>
      <c r="AC16">
        <f t="shared" si="11"/>
        <v>3.2290197335650448</v>
      </c>
      <c r="AD16">
        <f t="shared" si="12"/>
        <v>3.4253972194637536</v>
      </c>
    </row>
    <row r="17" spans="1:30" ht="15">
      <c r="A17">
        <v>1</v>
      </c>
      <c r="B17">
        <v>2021</v>
      </c>
      <c r="C17" s="31">
        <v>265342.07500000001</v>
      </c>
      <c r="D17" s="4">
        <v>21510000</v>
      </c>
      <c r="E17" s="14">
        <v>892000</v>
      </c>
      <c r="F17" s="14">
        <v>21981000</v>
      </c>
      <c r="G17" s="14">
        <v>13566000</v>
      </c>
      <c r="H17" s="14">
        <v>60812000</v>
      </c>
      <c r="I17" s="14">
        <v>21710000</v>
      </c>
      <c r="J17" s="14">
        <v>82793000</v>
      </c>
      <c r="K17" s="13">
        <v>3.3</v>
      </c>
      <c r="L17" s="14">
        <v>8856000</v>
      </c>
      <c r="M17" s="14">
        <v>38566000</v>
      </c>
      <c r="O17">
        <f t="shared" si="0"/>
        <v>4.1087056655918932</v>
      </c>
      <c r="P17">
        <f t="shared" si="1"/>
        <v>4.0580501342068152</v>
      </c>
      <c r="Q17">
        <f t="shared" si="2"/>
        <v>4.1469084146908415</v>
      </c>
      <c r="R17">
        <f t="shared" si="3"/>
        <v>1.6003243402624208</v>
      </c>
      <c r="S17">
        <f t="shared" si="4"/>
        <v>2.7665711296119375</v>
      </c>
      <c r="T17">
        <f t="shared" si="5"/>
        <v>0.73450654040800556</v>
      </c>
      <c r="U17">
        <f t="shared" si="6"/>
        <v>0.65280849181777978</v>
      </c>
      <c r="V17">
        <f t="shared" si="7"/>
        <v>0.63695971724445477</v>
      </c>
      <c r="X17" s="32">
        <v>235.36</v>
      </c>
      <c r="Y17" s="28"/>
      <c r="Z17">
        <f t="shared" si="8"/>
        <v>-27.472527472527474</v>
      </c>
      <c r="AA17">
        <f t="shared" si="9"/>
        <v>2.9033431321245935</v>
      </c>
      <c r="AB17">
        <f t="shared" si="10"/>
        <v>71.321212121212127</v>
      </c>
      <c r="AC17">
        <f t="shared" si="11"/>
        <v>2.8411314668122474</v>
      </c>
      <c r="AD17">
        <f t="shared" si="12"/>
        <v>3.7293344251853875</v>
      </c>
    </row>
    <row r="18" spans="1:30" ht="15">
      <c r="A18">
        <v>4</v>
      </c>
      <c r="B18">
        <v>2020</v>
      </c>
      <c r="C18" s="31">
        <v>265070.592</v>
      </c>
      <c r="D18" s="4">
        <v>20563000</v>
      </c>
      <c r="E18" s="14">
        <v>1226000</v>
      </c>
      <c r="F18" s="14">
        <v>21039000</v>
      </c>
      <c r="G18" s="14">
        <v>12115000</v>
      </c>
      <c r="H18" s="14">
        <v>60117000</v>
      </c>
      <c r="I18" s="14">
        <v>21265000</v>
      </c>
      <c r="J18" s="14">
        <v>81156000</v>
      </c>
      <c r="K18" s="13">
        <v>4.55</v>
      </c>
      <c r="L18" s="14">
        <v>8339000</v>
      </c>
      <c r="M18" s="14">
        <v>38450000</v>
      </c>
      <c r="O18">
        <f t="shared" si="0"/>
        <v>5.7653421114507406</v>
      </c>
      <c r="P18">
        <f t="shared" si="1"/>
        <v>5.8272731593706926</v>
      </c>
      <c r="Q18">
        <f t="shared" si="2"/>
        <v>5.9621650537372952</v>
      </c>
      <c r="R18">
        <f t="shared" si="3"/>
        <v>1.7552620718118035</v>
      </c>
      <c r="S18">
        <f t="shared" si="4"/>
        <v>2.8574076714672749</v>
      </c>
      <c r="T18">
        <f t="shared" si="5"/>
        <v>0.74075853910986245</v>
      </c>
      <c r="U18">
        <f t="shared" si="6"/>
        <v>0.6883202641353694</v>
      </c>
      <c r="V18">
        <f t="shared" si="7"/>
        <v>0.64633797844979746</v>
      </c>
      <c r="X18">
        <v>264.44</v>
      </c>
      <c r="Y18" s="28"/>
      <c r="Z18">
        <f t="shared" si="8"/>
        <v>-3.6016949152542361</v>
      </c>
      <c r="AA18">
        <f t="shared" si="9"/>
        <v>3.4088054928016343</v>
      </c>
      <c r="AB18">
        <f t="shared" si="10"/>
        <v>58.118681318681318</v>
      </c>
      <c r="AC18">
        <f t="shared" si="11"/>
        <v>3.3316824634478825</v>
      </c>
      <c r="AD18">
        <f t="shared" si="12"/>
        <v>3.7740386900518086</v>
      </c>
    </row>
    <row r="19" spans="1:30" ht="15">
      <c r="A19">
        <v>3</v>
      </c>
      <c r="B19">
        <v>2020</v>
      </c>
      <c r="C19" s="31">
        <v>262591.99800000002</v>
      </c>
      <c r="D19" s="4">
        <v>19321000</v>
      </c>
      <c r="E19" s="14">
        <v>1245000</v>
      </c>
      <c r="F19" s="14">
        <v>19462000</v>
      </c>
      <c r="G19" s="14">
        <v>11195000</v>
      </c>
      <c r="H19" s="14">
        <v>58186000</v>
      </c>
      <c r="I19" s="14">
        <v>18903000</v>
      </c>
      <c r="J19" s="14">
        <v>77648000</v>
      </c>
      <c r="K19" s="13">
        <v>4.72</v>
      </c>
      <c r="L19" s="14">
        <v>6954000</v>
      </c>
      <c r="M19" s="14">
        <v>38029000</v>
      </c>
      <c r="O19">
        <f t="shared" si="0"/>
        <v>6.5862561498174887</v>
      </c>
      <c r="P19">
        <f t="shared" si="1"/>
        <v>6.3970814921385264</v>
      </c>
      <c r="Q19">
        <f t="shared" si="2"/>
        <v>6.4437658506288491</v>
      </c>
      <c r="R19">
        <f t="shared" si="3"/>
        <v>1.6885216614560072</v>
      </c>
      <c r="S19">
        <f t="shared" si="4"/>
        <v>2.9897235638680506</v>
      </c>
      <c r="T19">
        <f t="shared" si="5"/>
        <v>0.74935606841129199</v>
      </c>
      <c r="U19">
        <f t="shared" si="6"/>
        <v>0.62117016525234481</v>
      </c>
      <c r="V19">
        <f t="shared" si="7"/>
        <v>0.6614774486441356</v>
      </c>
      <c r="X19" s="27">
        <v>202.28</v>
      </c>
      <c r="Y19" s="28"/>
      <c r="Z19">
        <f t="shared" si="8"/>
        <v>-471.65354330708669</v>
      </c>
      <c r="AA19">
        <f t="shared" si="9"/>
        <v>2.7491904847285342</v>
      </c>
      <c r="AB19">
        <f t="shared" si="10"/>
        <v>42.855932203389834</v>
      </c>
      <c r="AC19">
        <f t="shared" si="11"/>
        <v>2.7292729090247665</v>
      </c>
      <c r="AD19">
        <f t="shared" si="12"/>
        <v>3.8841074915219402</v>
      </c>
    </row>
    <row r="20" spans="1:30" ht="15">
      <c r="A20">
        <v>2</v>
      </c>
      <c r="B20">
        <v>2020</v>
      </c>
      <c r="C20" s="30">
        <v>261954.49600000001</v>
      </c>
      <c r="D20" s="4">
        <v>17358000</v>
      </c>
      <c r="E20" s="14">
        <v>-334000</v>
      </c>
      <c r="F20" s="14">
        <v>18295000</v>
      </c>
      <c r="G20" s="14">
        <v>10344000</v>
      </c>
      <c r="H20" s="14">
        <v>55242000</v>
      </c>
      <c r="I20" s="14">
        <v>16383000</v>
      </c>
      <c r="J20" s="14">
        <v>73537000</v>
      </c>
      <c r="K20">
        <v>-1.27</v>
      </c>
      <c r="L20" s="14">
        <v>4881000</v>
      </c>
      <c r="M20" s="14">
        <v>36121000</v>
      </c>
      <c r="O20">
        <f t="shared" si="0"/>
        <v>-2.038698651040713</v>
      </c>
      <c r="P20">
        <f t="shared" si="1"/>
        <v>-1.8256354195135283</v>
      </c>
      <c r="Q20">
        <f t="shared" si="2"/>
        <v>-1.9241848139186544</v>
      </c>
      <c r="R20">
        <f t="shared" si="3"/>
        <v>1.5838167053364269</v>
      </c>
      <c r="S20">
        <f t="shared" si="4"/>
        <v>3.0195135282864172</v>
      </c>
      <c r="T20">
        <f t="shared" si="5"/>
        <v>0.75121367474876588</v>
      </c>
      <c r="U20">
        <f t="shared" si="6"/>
        <v>0.47186774941995357</v>
      </c>
      <c r="V20">
        <f t="shared" si="7"/>
        <v>0.66379373713613643</v>
      </c>
      <c r="X20" s="27">
        <v>119.56</v>
      </c>
      <c r="Y20" s="28"/>
      <c r="Z20">
        <f t="shared" si="8"/>
        <v>-205.83333333333331</v>
      </c>
      <c r="AA20">
        <f t="shared" si="9"/>
        <v>1.8043138346445444</v>
      </c>
      <c r="AB20">
        <f t="shared" si="10"/>
        <v>-94.141732283464563</v>
      </c>
      <c r="AC20">
        <f t="shared" si="11"/>
        <v>1.7119037738048648</v>
      </c>
      <c r="AD20">
        <f t="shared" si="12"/>
        <v>3.9232303908171633</v>
      </c>
    </row>
    <row r="21" spans="1:30" ht="15">
      <c r="A21">
        <v>1</v>
      </c>
      <c r="B21">
        <v>2020</v>
      </c>
      <c r="C21" s="31">
        <v>261249.77900000001</v>
      </c>
      <c r="D21" s="4">
        <v>17487000</v>
      </c>
      <c r="E21" s="14">
        <v>315000</v>
      </c>
      <c r="F21" s="14">
        <v>18831000</v>
      </c>
      <c r="G21" s="14">
        <v>10325000</v>
      </c>
      <c r="H21" s="14">
        <v>51183000</v>
      </c>
      <c r="I21" s="14">
        <v>12541000</v>
      </c>
      <c r="J21" s="14">
        <v>70014000</v>
      </c>
      <c r="K21" s="13">
        <v>1.2</v>
      </c>
      <c r="L21" s="14">
        <v>1766000</v>
      </c>
      <c r="M21" s="14">
        <v>33442000</v>
      </c>
      <c r="O21">
        <f t="shared" si="0"/>
        <v>2.5117614225340881</v>
      </c>
      <c r="P21">
        <f t="shared" si="1"/>
        <v>1.6727736179703678</v>
      </c>
      <c r="Q21">
        <f t="shared" si="2"/>
        <v>1.8013381369016985</v>
      </c>
      <c r="R21">
        <f t="shared" si="3"/>
        <v>1.2146246973365618</v>
      </c>
      <c r="S21">
        <f t="shared" si="4"/>
        <v>2.7180181615421382</v>
      </c>
      <c r="T21">
        <f t="shared" si="5"/>
        <v>0.73103950638443738</v>
      </c>
      <c r="U21">
        <f t="shared" si="6"/>
        <v>0.17104116222760291</v>
      </c>
      <c r="V21">
        <f t="shared" si="7"/>
        <v>0.63975666213915405</v>
      </c>
      <c r="X21" s="27">
        <v>128.62</v>
      </c>
      <c r="Y21" s="28"/>
      <c r="Z21">
        <f t="shared" si="8"/>
        <v>-43.661971830985912</v>
      </c>
      <c r="AA21">
        <f t="shared" si="9"/>
        <v>1.9215386615760282</v>
      </c>
      <c r="AB21">
        <f t="shared" si="10"/>
        <v>107.18333333333334</v>
      </c>
      <c r="AC21">
        <f t="shared" si="11"/>
        <v>1.7843952299389307</v>
      </c>
      <c r="AD21">
        <f t="shared" si="12"/>
        <v>3.7164250438107378</v>
      </c>
    </row>
    <row r="22" spans="1:30" ht="15">
      <c r="A22">
        <v>4</v>
      </c>
      <c r="B22">
        <v>2019</v>
      </c>
      <c r="C22" s="31">
        <v>261119.07399999999</v>
      </c>
      <c r="D22" s="4">
        <v>17324000</v>
      </c>
      <c r="E22" s="14">
        <v>560000</v>
      </c>
      <c r="F22" s="14">
        <v>18659000</v>
      </c>
      <c r="G22" s="14">
        <v>10547000</v>
      </c>
      <c r="H22" s="14">
        <v>51295000</v>
      </c>
      <c r="I22" s="14">
        <v>13198000</v>
      </c>
      <c r="J22" s="14">
        <v>69954000</v>
      </c>
      <c r="K22" s="13">
        <v>2.13</v>
      </c>
      <c r="L22" s="14">
        <v>2031000</v>
      </c>
      <c r="M22" s="14">
        <v>33217000</v>
      </c>
      <c r="O22">
        <f t="shared" si="0"/>
        <v>4.2430671313835431</v>
      </c>
      <c r="P22">
        <f t="shared" si="1"/>
        <v>3.0012326491237475</v>
      </c>
      <c r="Q22">
        <f t="shared" si="2"/>
        <v>3.2325098129762178</v>
      </c>
      <c r="R22">
        <f t="shared" si="3"/>
        <v>1.2513510950981321</v>
      </c>
      <c r="S22">
        <f t="shared" si="4"/>
        <v>2.7490755131571896</v>
      </c>
      <c r="T22">
        <f t="shared" si="5"/>
        <v>0.73326757583554902</v>
      </c>
      <c r="U22">
        <f t="shared" si="6"/>
        <v>0.19256660661799563</v>
      </c>
      <c r="V22">
        <f t="shared" si="7"/>
        <v>0.64031536741460404</v>
      </c>
      <c r="X22" s="27">
        <v>145.21</v>
      </c>
      <c r="Y22" s="28"/>
      <c r="Z22">
        <f t="shared" si="8"/>
        <v>-25</v>
      </c>
      <c r="AA22">
        <f t="shared" si="9"/>
        <v>2.1887035751293005</v>
      </c>
      <c r="AB22">
        <f t="shared" si="10"/>
        <v>68.173708920187806</v>
      </c>
      <c r="AC22">
        <f t="shared" si="11"/>
        <v>2.0321078694217269</v>
      </c>
      <c r="AD22">
        <f t="shared" si="12"/>
        <v>3.7088268395948334</v>
      </c>
    </row>
    <row r="23" spans="1:30" ht="15">
      <c r="A23">
        <v>3</v>
      </c>
      <c r="B23">
        <v>2019</v>
      </c>
      <c r="C23" s="31">
        <v>260910.30900000001</v>
      </c>
      <c r="D23" s="4">
        <v>17048000</v>
      </c>
      <c r="E23" s="14">
        <v>745000</v>
      </c>
      <c r="F23" s="14">
        <v>18166000</v>
      </c>
      <c r="G23" s="14">
        <v>9935000</v>
      </c>
      <c r="H23" s="14">
        <v>50286000</v>
      </c>
      <c r="I23" s="14">
        <v>13017000</v>
      </c>
      <c r="J23" s="14">
        <v>68452000</v>
      </c>
      <c r="K23" s="13">
        <v>2.84</v>
      </c>
      <c r="L23" s="14">
        <v>2389000</v>
      </c>
      <c r="M23" s="14">
        <v>32794000</v>
      </c>
      <c r="O23">
        <f t="shared" si="0"/>
        <v>5.7232849350848891</v>
      </c>
      <c r="P23">
        <f t="shared" si="1"/>
        <v>4.1010679290983152</v>
      </c>
      <c r="Q23">
        <f t="shared" si="2"/>
        <v>4.370014077897701</v>
      </c>
      <c r="R23">
        <f t="shared" si="3"/>
        <v>1.3102164066431807</v>
      </c>
      <c r="S23">
        <f t="shared" si="4"/>
        <v>2.7681382803038646</v>
      </c>
      <c r="T23">
        <f t="shared" si="5"/>
        <v>0.73461695786828729</v>
      </c>
      <c r="U23">
        <f t="shared" si="6"/>
        <v>0.240463009562154</v>
      </c>
      <c r="V23">
        <f t="shared" si="7"/>
        <v>0.64352433281004706</v>
      </c>
      <c r="X23" s="27">
        <v>143.34</v>
      </c>
      <c r="Y23" s="28"/>
      <c r="Z23">
        <f t="shared" si="8"/>
        <v>-138.22341857335127</v>
      </c>
      <c r="AA23">
        <f t="shared" si="9"/>
        <v>2.193740244724308</v>
      </c>
      <c r="AB23">
        <f t="shared" si="10"/>
        <v>50.471830985915496</v>
      </c>
      <c r="AC23">
        <f t="shared" si="11"/>
        <v>2.0587296979004734</v>
      </c>
      <c r="AD23">
        <f t="shared" si="12"/>
        <v>3.3814543652978091</v>
      </c>
    </row>
    <row r="24" spans="1:30" ht="15">
      <c r="A24">
        <v>2</v>
      </c>
      <c r="B24">
        <v>2019</v>
      </c>
      <c r="C24" s="31">
        <v>260808.41</v>
      </c>
      <c r="D24" s="4">
        <v>17807000</v>
      </c>
      <c r="E24" s="14">
        <v>-1969000</v>
      </c>
      <c r="F24" s="14">
        <v>17757000</v>
      </c>
      <c r="G24" s="14">
        <v>9013000</v>
      </c>
      <c r="H24" s="14">
        <v>36646000</v>
      </c>
      <c r="I24" s="14">
        <v>13086000</v>
      </c>
      <c r="J24" s="14">
        <v>54403000</v>
      </c>
      <c r="K24">
        <v>-7.43</v>
      </c>
      <c r="L24" s="14">
        <v>2319000</v>
      </c>
      <c r="M24" s="14">
        <v>17581000</v>
      </c>
      <c r="O24">
        <f t="shared" si="0"/>
        <v>-15.046614702735747</v>
      </c>
      <c r="P24">
        <f t="shared" si="1"/>
        <v>-11.088584783465675</v>
      </c>
      <c r="Q24">
        <f t="shared" si="2"/>
        <v>-11.057449317684057</v>
      </c>
      <c r="R24">
        <f t="shared" si="3"/>
        <v>1.4519028070564739</v>
      </c>
      <c r="S24">
        <f t="shared" si="4"/>
        <v>2.0637495072365826</v>
      </c>
      <c r="T24">
        <f t="shared" si="5"/>
        <v>0.67360255868242558</v>
      </c>
      <c r="U24">
        <f t="shared" si="6"/>
        <v>0.25729501830689006</v>
      </c>
      <c r="V24">
        <f t="shared" si="7"/>
        <v>0.49750976286150883</v>
      </c>
      <c r="X24">
        <v>138.88</v>
      </c>
      <c r="Y24" s="28"/>
      <c r="Z24">
        <f t="shared" si="8"/>
        <v>-365.35714285714289</v>
      </c>
      <c r="AA24">
        <f t="shared" si="9"/>
        <v>2.0340917605885327</v>
      </c>
      <c r="AB24">
        <f t="shared" si="10"/>
        <v>-18.691790040376851</v>
      </c>
      <c r="AC24">
        <f t="shared" si="11"/>
        <v>2.0398193377710201</v>
      </c>
      <c r="AD24">
        <f t="shared" si="12"/>
        <v>3.0654671397195474</v>
      </c>
    </row>
    <row r="25" spans="1:30" ht="15">
      <c r="A25">
        <v>1</v>
      </c>
      <c r="B25">
        <v>2019</v>
      </c>
      <c r="C25" s="31">
        <v>260574.61199999999</v>
      </c>
      <c r="D25" s="4">
        <v>17010000</v>
      </c>
      <c r="E25" s="14">
        <v>739000</v>
      </c>
      <c r="F25" s="14">
        <v>19894000</v>
      </c>
      <c r="G25" s="14">
        <v>9256000</v>
      </c>
      <c r="H25" s="14">
        <v>34570000</v>
      </c>
      <c r="I25" s="14">
        <v>13500000</v>
      </c>
      <c r="J25" s="14">
        <v>54464000</v>
      </c>
      <c r="K25" s="13">
        <v>2.8</v>
      </c>
      <c r="L25" s="14">
        <v>2872000</v>
      </c>
      <c r="M25" s="14">
        <v>18416000</v>
      </c>
      <c r="O25">
        <f t="shared" si="0"/>
        <v>5.4740740740740739</v>
      </c>
      <c r="P25">
        <f t="shared" si="1"/>
        <v>3.7146878455815822</v>
      </c>
      <c r="Q25">
        <f t="shared" si="2"/>
        <v>4.344503233392123</v>
      </c>
      <c r="R25">
        <f t="shared" si="3"/>
        <v>1.4585133967156438</v>
      </c>
      <c r="S25">
        <f t="shared" si="4"/>
        <v>1.7377098622700311</v>
      </c>
      <c r="T25">
        <f t="shared" si="5"/>
        <v>0.63473119858989424</v>
      </c>
      <c r="U25">
        <f t="shared" si="6"/>
        <v>0.31028522039757994</v>
      </c>
      <c r="V25">
        <f t="shared" si="7"/>
        <v>0.48070999738971548</v>
      </c>
      <c r="X25" s="27">
        <v>162.33000000000001</v>
      </c>
      <c r="Y25" s="28"/>
      <c r="Z25">
        <f t="shared" si="8"/>
        <v>-20.227920227920229</v>
      </c>
      <c r="AA25">
        <f t="shared" si="9"/>
        <v>2.4867182108148147</v>
      </c>
      <c r="AB25">
        <f t="shared" si="10"/>
        <v>57.975000000000009</v>
      </c>
      <c r="AC25">
        <f t="shared" si="11"/>
        <v>2.1262228192399717</v>
      </c>
      <c r="AD25">
        <f t="shared" si="12"/>
        <v>2.7081783452297175</v>
      </c>
    </row>
    <row r="26" spans="1:30" ht="15">
      <c r="A26">
        <v>4</v>
      </c>
      <c r="B26">
        <v>2018</v>
      </c>
      <c r="C26" s="31">
        <v>261043.625</v>
      </c>
      <c r="D26" s="4">
        <v>17824000</v>
      </c>
      <c r="E26" s="14">
        <v>935000</v>
      </c>
      <c r="F26" s="14">
        <v>19294000</v>
      </c>
      <c r="G26" s="14">
        <v>9496000</v>
      </c>
      <c r="H26" s="14">
        <v>33995000</v>
      </c>
      <c r="I26" s="14">
        <v>13438000</v>
      </c>
      <c r="J26" s="14">
        <v>53289000</v>
      </c>
      <c r="K26" s="13">
        <v>3.51</v>
      </c>
      <c r="L26" s="14">
        <v>2123000</v>
      </c>
      <c r="M26" s="14">
        <v>17291000</v>
      </c>
      <c r="O26">
        <f t="shared" si="0"/>
        <v>6.9578806369995538</v>
      </c>
      <c r="P26">
        <f t="shared" si="1"/>
        <v>4.8460661345496012</v>
      </c>
      <c r="Q26">
        <f t="shared" si="2"/>
        <v>5.2457360861759419</v>
      </c>
      <c r="R26">
        <f t="shared" si="3"/>
        <v>1.4151221566975569</v>
      </c>
      <c r="S26">
        <f t="shared" si="4"/>
        <v>1.7619467191873122</v>
      </c>
      <c r="T26">
        <f t="shared" si="5"/>
        <v>0.6379365347445064</v>
      </c>
      <c r="U26">
        <f t="shared" si="6"/>
        <v>0.22356781802864364</v>
      </c>
      <c r="V26">
        <f t="shared" si="7"/>
        <v>0.47262539292059585</v>
      </c>
      <c r="X26" s="27">
        <v>204.75</v>
      </c>
      <c r="Y26" s="28"/>
      <c r="Z26">
        <f t="shared" si="8"/>
        <v>13.225806451612893</v>
      </c>
      <c r="AA26">
        <f t="shared" si="9"/>
        <v>2.9986917761866025</v>
      </c>
      <c r="AB26">
        <f t="shared" si="10"/>
        <v>58.333333333333336</v>
      </c>
      <c r="AC26">
        <f t="shared" si="11"/>
        <v>2.770222982209495</v>
      </c>
      <c r="AD26">
        <f t="shared" si="12"/>
        <v>2.7259769876645588</v>
      </c>
    </row>
    <row r="27" spans="1:30" ht="15">
      <c r="A27">
        <v>3</v>
      </c>
      <c r="B27">
        <v>2018</v>
      </c>
      <c r="C27" s="31">
        <v>263515.85700000002</v>
      </c>
      <c r="D27" s="4">
        <v>17052000</v>
      </c>
      <c r="E27" s="14">
        <v>835000</v>
      </c>
      <c r="F27" s="14">
        <v>19173000</v>
      </c>
      <c r="G27" s="14">
        <v>9606000</v>
      </c>
      <c r="H27" s="14">
        <v>32728000</v>
      </c>
      <c r="I27" s="14">
        <v>12641000</v>
      </c>
      <c r="J27" s="14">
        <v>51901000</v>
      </c>
      <c r="K27" s="13">
        <v>3.1</v>
      </c>
      <c r="L27" s="14">
        <v>2369000</v>
      </c>
      <c r="M27" s="14">
        <v>16944000</v>
      </c>
      <c r="O27">
        <f t="shared" si="0"/>
        <v>6.6054900719879752</v>
      </c>
      <c r="P27">
        <f t="shared" si="1"/>
        <v>4.3550826683356805</v>
      </c>
      <c r="Q27">
        <f t="shared" si="2"/>
        <v>4.8967863007271868</v>
      </c>
      <c r="R27">
        <f t="shared" si="3"/>
        <v>1.3159483656048303</v>
      </c>
      <c r="S27">
        <f t="shared" si="4"/>
        <v>1.7069837792729359</v>
      </c>
      <c r="T27">
        <f t="shared" si="5"/>
        <v>0.63058515250187863</v>
      </c>
      <c r="U27">
        <f t="shared" si="6"/>
        <v>0.24661669789714763</v>
      </c>
      <c r="V27">
        <f t="shared" si="7"/>
        <v>0.469141955311903</v>
      </c>
      <c r="X27" s="27">
        <v>217.54</v>
      </c>
      <c r="Y27" s="28"/>
      <c r="Z27">
        <f t="shared" si="8"/>
        <v>-25.30120481927711</v>
      </c>
      <c r="AA27">
        <f t="shared" si="9"/>
        <v>3.3617897919176638</v>
      </c>
      <c r="AB27">
        <f t="shared" si="10"/>
        <v>70.174193548387095</v>
      </c>
      <c r="AC27">
        <f t="shared" si="11"/>
        <v>2.9898940975215149</v>
      </c>
      <c r="AD27">
        <f t="shared" si="12"/>
        <v>2.7181713868460857</v>
      </c>
    </row>
    <row r="28" spans="1:30" ht="15">
      <c r="A28">
        <v>2</v>
      </c>
      <c r="B28">
        <v>2018</v>
      </c>
      <c r="C28" s="31">
        <v>265924.84000000003</v>
      </c>
      <c r="D28" s="4">
        <v>17314000</v>
      </c>
      <c r="E28" s="14">
        <v>1127000</v>
      </c>
      <c r="F28" s="14">
        <v>19416000</v>
      </c>
      <c r="G28" s="14">
        <v>9627000</v>
      </c>
      <c r="H28" s="14">
        <v>32914000</v>
      </c>
      <c r="I28" s="14">
        <v>13341000</v>
      </c>
      <c r="J28" s="14">
        <v>52330000</v>
      </c>
      <c r="K28">
        <v>4.1500000000000004</v>
      </c>
      <c r="L28" s="14">
        <v>3265000</v>
      </c>
      <c r="M28" s="14">
        <v>16585000</v>
      </c>
      <c r="O28">
        <f t="shared" si="0"/>
        <v>8.4476426055018354</v>
      </c>
      <c r="P28">
        <f t="shared" si="1"/>
        <v>5.804491141326741</v>
      </c>
      <c r="Q28">
        <f t="shared" si="2"/>
        <v>6.5091833198567635</v>
      </c>
      <c r="R28">
        <f t="shared" si="3"/>
        <v>1.3857899657214086</v>
      </c>
      <c r="S28">
        <f t="shared" si="4"/>
        <v>1.6951998351874742</v>
      </c>
      <c r="T28">
        <f t="shared" si="5"/>
        <v>0.6289699980890503</v>
      </c>
      <c r="U28">
        <f t="shared" si="6"/>
        <v>0.33915030642983274</v>
      </c>
      <c r="V28">
        <f t="shared" si="7"/>
        <v>0.46068164773200743</v>
      </c>
      <c r="X28" s="27">
        <v>221.57</v>
      </c>
      <c r="Y28" s="28"/>
      <c r="Z28">
        <f t="shared" si="8"/>
        <v>-45.322793148880095</v>
      </c>
      <c r="AA28">
        <f t="shared" si="9"/>
        <v>3.4030822917176855</v>
      </c>
      <c r="AB28">
        <f t="shared" si="10"/>
        <v>53.390361445783128</v>
      </c>
      <c r="AC28">
        <f t="shared" si="11"/>
        <v>3.0346604243304496</v>
      </c>
      <c r="AD28">
        <f t="shared" si="12"/>
        <v>2.6828646477132261</v>
      </c>
    </row>
    <row r="29" spans="1:30" ht="15">
      <c r="A29">
        <v>1</v>
      </c>
      <c r="B29">
        <v>2018</v>
      </c>
      <c r="C29" s="31">
        <v>267215.20699999999</v>
      </c>
      <c r="D29" s="4">
        <v>16526000</v>
      </c>
      <c r="E29" s="14">
        <v>2074000</v>
      </c>
      <c r="F29" s="14">
        <v>18894000</v>
      </c>
      <c r="G29" s="14">
        <v>9503000</v>
      </c>
      <c r="H29" s="14">
        <v>32957000</v>
      </c>
      <c r="I29" s="14">
        <v>13575000</v>
      </c>
      <c r="J29" s="14">
        <v>51851000</v>
      </c>
      <c r="K29" s="13">
        <v>7.59</v>
      </c>
      <c r="L29" s="14">
        <v>2789000</v>
      </c>
      <c r="M29" s="14">
        <v>17580000</v>
      </c>
      <c r="O29">
        <f t="shared" si="0"/>
        <v>15.278084714548804</v>
      </c>
      <c r="P29">
        <f t="shared" si="1"/>
        <v>10.977029744892558</v>
      </c>
      <c r="Q29">
        <f t="shared" si="2"/>
        <v>12.549921336076487</v>
      </c>
      <c r="R29">
        <f t="shared" si="3"/>
        <v>1.4284962643375776</v>
      </c>
      <c r="S29">
        <f t="shared" si="4"/>
        <v>1.744310363078226</v>
      </c>
      <c r="T29">
        <f t="shared" si="5"/>
        <v>0.63560972787410075</v>
      </c>
      <c r="U29">
        <f t="shared" si="6"/>
        <v>0.29348626749447543</v>
      </c>
      <c r="V29">
        <f t="shared" si="7"/>
        <v>0.48198716894226024</v>
      </c>
      <c r="X29" s="27">
        <v>218.7</v>
      </c>
      <c r="Y29" s="28"/>
      <c r="Z29">
        <f t="shared" si="8"/>
        <v>167.25352112676057</v>
      </c>
      <c r="AA29">
        <f t="shared" si="9"/>
        <v>3.5362438442998907</v>
      </c>
      <c r="AB29">
        <f t="shared" si="10"/>
        <v>28.814229249011856</v>
      </c>
      <c r="AC29">
        <f t="shared" si="11"/>
        <v>3.0930435996030483</v>
      </c>
      <c r="AD29">
        <f t="shared" si="12"/>
        <v>2.7027627818355033</v>
      </c>
    </row>
    <row r="30" spans="1:30" ht="15.75" customHeight="1">
      <c r="E30" s="14"/>
      <c r="J30" s="4">
        <v>50281000</v>
      </c>
      <c r="K30" s="13">
        <v>2.84</v>
      </c>
    </row>
    <row r="31" spans="1:30" ht="15">
      <c r="B31" s="1"/>
      <c r="C31">
        <f>AVERAGE(C2:C29)</f>
        <v>258083.52007142856</v>
      </c>
      <c r="O31">
        <f t="shared" ref="O31:AD31" si="13">AVERAGE(O2:O29)</f>
        <v>4.8693606736633823</v>
      </c>
      <c r="P31">
        <f t="shared" si="13"/>
        <v>3.6673037869155642</v>
      </c>
      <c r="Q31">
        <f t="shared" si="13"/>
        <v>4.1356306645311838</v>
      </c>
      <c r="R31">
        <f t="shared" si="13"/>
        <v>1.4107667391481076</v>
      </c>
      <c r="S31">
        <f t="shared" si="13"/>
        <v>2.351249908671122</v>
      </c>
      <c r="T31">
        <f t="shared" si="13"/>
        <v>0.69766329388667803</v>
      </c>
      <c r="U31">
        <f t="shared" si="13"/>
        <v>0.41287821658898255</v>
      </c>
      <c r="V31">
        <f t="shared" si="13"/>
        <v>0.58270834917394332</v>
      </c>
      <c r="Z31">
        <f t="shared" si="13"/>
        <v>-37.590550481084229</v>
      </c>
      <c r="AA31">
        <f t="shared" si="13"/>
        <v>2.6775985164617446</v>
      </c>
      <c r="AB31">
        <f t="shared" si="13"/>
        <v>53.82640556459608</v>
      </c>
      <c r="AC31">
        <f t="shared" si="13"/>
        <v>2.4130062092406406</v>
      </c>
      <c r="AD31">
        <f t="shared" si="13"/>
        <v>3.3187216157882418</v>
      </c>
    </row>
    <row r="32" spans="1:30" ht="15">
      <c r="K32" s="13"/>
    </row>
    <row r="33" spans="11:11" ht="15">
      <c r="K33" s="13"/>
    </row>
    <row r="34" spans="11:11" ht="15">
      <c r="K34" s="13"/>
    </row>
    <row r="35" spans="11:11" ht="15">
      <c r="K35" s="13"/>
    </row>
    <row r="36" spans="11:11" ht="15">
      <c r="K36" s="13"/>
    </row>
    <row r="37" spans="11:11" ht="15">
      <c r="K37" s="13"/>
    </row>
    <row r="38" spans="11:11" ht="15">
      <c r="K38" s="13"/>
    </row>
    <row r="39" spans="11:11" ht="15">
      <c r="K39" s="13"/>
    </row>
    <row r="40" spans="11:11" ht="15">
      <c r="K40" s="13"/>
    </row>
    <row r="41" spans="11:11" ht="15">
      <c r="K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CF746-BCB0-4698-84A4-BE88FAA85372}">
  <dimension ref="A1:AD41"/>
  <sheetViews>
    <sheetView topLeftCell="V12" workbookViewId="0">
      <selection activeCell="Z28" sqref="Z28"/>
    </sheetView>
  </sheetViews>
  <sheetFormatPr defaultRowHeight="14.45"/>
  <cols>
    <col min="2" max="2" width="15" customWidth="1"/>
    <col min="3" max="3" width="16.28515625" style="3" customWidth="1"/>
    <col min="5" max="5" width="12.5703125" customWidth="1"/>
    <col min="6" max="6" width="12.7109375" customWidth="1"/>
    <col min="8" max="8" width="11.7109375" customWidth="1"/>
    <col min="10" max="10" width="12.5703125" customWidth="1"/>
    <col min="12" max="12" width="9.85546875" bestFit="1" customWidth="1"/>
    <col min="13" max="13" width="11" bestFit="1" customWidth="1"/>
    <col min="14" max="14" width="36.5703125" bestFit="1" customWidth="1"/>
    <col min="15" max="15" width="9.5703125" style="3" bestFit="1" customWidth="1"/>
  </cols>
  <sheetData>
    <row r="1" spans="1:30" ht="43.5">
      <c r="A1" t="s">
        <v>1</v>
      </c>
      <c r="B1" t="s">
        <v>2</v>
      </c>
      <c r="C1" s="2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ht="15">
      <c r="A2">
        <v>4</v>
      </c>
      <c r="B2">
        <v>2024</v>
      </c>
      <c r="C2" s="3">
        <v>189794.91099999999</v>
      </c>
      <c r="D2" s="4">
        <v>5523000</v>
      </c>
      <c r="E2">
        <v>453000</v>
      </c>
      <c r="F2" s="4">
        <v>19514000</v>
      </c>
      <c r="G2" s="4">
        <v>7633000</v>
      </c>
      <c r="H2" s="4">
        <v>22422000</v>
      </c>
      <c r="I2" s="4">
        <v>8218000</v>
      </c>
      <c r="J2" s="4">
        <v>42001000</v>
      </c>
      <c r="K2" s="19">
        <v>2.37</v>
      </c>
      <c r="L2" s="14">
        <v>615000</v>
      </c>
      <c r="M2" s="14">
        <v>12236000</v>
      </c>
      <c r="O2" s="3">
        <f>(D2/J2)*100</f>
        <v>13.149686912216376</v>
      </c>
      <c r="P2">
        <f>(E2/F2)*100</f>
        <v>2.3214102695500669</v>
      </c>
      <c r="Q2">
        <f>(E2/D2)*100</f>
        <v>8.2020640956002175</v>
      </c>
      <c r="R2">
        <f>I2/G2</f>
        <v>1.0766409013494038</v>
      </c>
      <c r="S2">
        <f>H2/F2</f>
        <v>1.1490212155375628</v>
      </c>
      <c r="T2">
        <f>H2/J2</f>
        <v>0.533844432275422</v>
      </c>
      <c r="U2">
        <f>L2/G2</f>
        <v>8.0571203982706674E-2</v>
      </c>
      <c r="V2">
        <f>M2/(M2+F2)</f>
        <v>0.38538582677165356</v>
      </c>
      <c r="X2" s="13">
        <v>209.13</v>
      </c>
      <c r="Y2" s="4"/>
      <c r="Z2">
        <f>((K2-K3)/K3)*100</f>
        <v>12.857142857142859</v>
      </c>
      <c r="AA2">
        <f>X2*C2/D2</f>
        <v>7.1866394599728407</v>
      </c>
      <c r="AB2">
        <f>X2/K2</f>
        <v>88.240506329113913</v>
      </c>
      <c r="AC2">
        <f>X2*C2/F2</f>
        <v>2.0340171024613096</v>
      </c>
      <c r="AD2">
        <f>0.5*(J2+J3)/F2</f>
        <v>2.149482422875884</v>
      </c>
    </row>
    <row r="3" spans="1:30" ht="15">
      <c r="A3">
        <v>3</v>
      </c>
      <c r="B3">
        <v>2024</v>
      </c>
      <c r="C3" s="3">
        <v>189548.67</v>
      </c>
      <c r="D3" s="4">
        <v>5292000</v>
      </c>
      <c r="E3">
        <v>400000</v>
      </c>
      <c r="F3" s="4">
        <v>18998000</v>
      </c>
      <c r="G3" s="4">
        <v>7973000</v>
      </c>
      <c r="H3" s="4">
        <v>22827000</v>
      </c>
      <c r="I3" s="4">
        <v>8302000</v>
      </c>
      <c r="J3" s="4">
        <v>41889000</v>
      </c>
      <c r="K3">
        <v>2.1</v>
      </c>
      <c r="L3" s="14">
        <v>539000</v>
      </c>
      <c r="M3" s="14">
        <v>12910000</v>
      </c>
      <c r="O3" s="3">
        <f t="shared" ref="O3:O29" si="0">(D3/J3)*100</f>
        <v>12.633388240349493</v>
      </c>
      <c r="P3">
        <f t="shared" ref="P3:P29" si="1">(E3/F3)*100</f>
        <v>2.1054847878724079</v>
      </c>
      <c r="Q3">
        <f t="shared" ref="Q3:Q29" si="2">(E3/D3)*100</f>
        <v>7.5585789871504163</v>
      </c>
      <c r="R3">
        <f t="shared" ref="R3:R29" si="3">I3/G3</f>
        <v>1.0412642669007901</v>
      </c>
      <c r="S3">
        <f t="shared" ref="S3:S29" si="4">H3/F3</f>
        <v>1.2015475313190862</v>
      </c>
      <c r="T3">
        <f t="shared" ref="T3:T29" si="5">H3/J3</f>
        <v>0.54494019909761515</v>
      </c>
      <c r="U3">
        <f t="shared" ref="U3:U29" si="6">L3/G3</f>
        <v>6.7603160667251971E-2</v>
      </c>
      <c r="V3">
        <f t="shared" ref="V3:V29" si="7">M3/(M3+F3)</f>
        <v>0.40460072709038486</v>
      </c>
      <c r="X3" s="13">
        <v>232.61</v>
      </c>
      <c r="Y3" s="4"/>
      <c r="Z3">
        <f t="shared" ref="Z3:Z29" si="8">((K3-K4)/K4)*100</f>
        <v>9.3750000000000089</v>
      </c>
      <c r="AA3">
        <f t="shared" ref="AA3:AA29" si="9">X3*C3/D3</f>
        <v>8.3316168043650798</v>
      </c>
      <c r="AB3">
        <f t="shared" ref="AB3:AB29" si="10">X3/K3</f>
        <v>110.76666666666667</v>
      </c>
      <c r="AC3">
        <f t="shared" ref="AC3:AC29" si="11">X3*C3/F3</f>
        <v>2.3208188298084012</v>
      </c>
      <c r="AD3">
        <f t="shared" ref="AD3:AD29" si="12">0.5*(J3+J4)/F3</f>
        <v>2.1988104010948519</v>
      </c>
    </row>
    <row r="4" spans="1:30" ht="15">
      <c r="A4">
        <v>2</v>
      </c>
      <c r="B4">
        <v>2024</v>
      </c>
      <c r="C4" s="3">
        <v>189779.21599999999</v>
      </c>
      <c r="D4" s="4">
        <v>5299000</v>
      </c>
      <c r="E4">
        <v>366000</v>
      </c>
      <c r="F4" s="4">
        <v>18840000</v>
      </c>
      <c r="G4" s="4">
        <v>8981000</v>
      </c>
      <c r="H4" s="4">
        <v>22753000</v>
      </c>
      <c r="I4" s="4">
        <v>8047000</v>
      </c>
      <c r="J4" s="4">
        <v>41657000</v>
      </c>
      <c r="K4">
        <v>1.92</v>
      </c>
      <c r="L4" s="14">
        <v>547000</v>
      </c>
      <c r="M4" s="14">
        <v>13252000</v>
      </c>
      <c r="O4" s="3">
        <f t="shared" si="0"/>
        <v>12.720551167870948</v>
      </c>
      <c r="P4">
        <f t="shared" si="1"/>
        <v>1.9426751592356688</v>
      </c>
      <c r="Q4">
        <f t="shared" si="2"/>
        <v>6.906963578033591</v>
      </c>
      <c r="R4">
        <f t="shared" si="3"/>
        <v>0.89600267230820618</v>
      </c>
      <c r="S4">
        <f t="shared" si="4"/>
        <v>1.2076963906581741</v>
      </c>
      <c r="T4">
        <f t="shared" si="5"/>
        <v>0.54619871810259979</v>
      </c>
      <c r="U4">
        <f t="shared" si="6"/>
        <v>6.090635786660728E-2</v>
      </c>
      <c r="V4">
        <f t="shared" si="7"/>
        <v>0.41293780381403467</v>
      </c>
      <c r="X4" s="13">
        <v>221.2</v>
      </c>
      <c r="Y4" s="4"/>
      <c r="Z4">
        <f t="shared" si="8"/>
        <v>29.729729729729726</v>
      </c>
      <c r="AA4">
        <f t="shared" si="9"/>
        <v>7.9220914472919404</v>
      </c>
      <c r="AB4">
        <f t="shared" si="10"/>
        <v>115.20833333333333</v>
      </c>
      <c r="AC4">
        <f t="shared" si="11"/>
        <v>2.2281933428450102</v>
      </c>
      <c r="AD4">
        <f t="shared" si="12"/>
        <v>2.2153131634819534</v>
      </c>
    </row>
    <row r="5" spans="1:30" ht="15">
      <c r="A5">
        <v>1</v>
      </c>
      <c r="B5">
        <v>2024</v>
      </c>
      <c r="C5" s="3">
        <v>189463.01500000001</v>
      </c>
      <c r="D5" s="4">
        <v>5211000</v>
      </c>
      <c r="E5">
        <v>283000</v>
      </c>
      <c r="F5" s="4">
        <v>18666000</v>
      </c>
      <c r="G5" s="4">
        <v>8437000</v>
      </c>
      <c r="H5" s="4">
        <v>23086000</v>
      </c>
      <c r="I5" s="4">
        <v>8266000</v>
      </c>
      <c r="J5" s="4">
        <v>41816000</v>
      </c>
      <c r="K5">
        <v>1.48</v>
      </c>
      <c r="L5" s="14">
        <v>477000</v>
      </c>
      <c r="M5" s="14">
        <v>13708000</v>
      </c>
      <c r="O5" s="3">
        <f t="shared" si="0"/>
        <v>12.461737134111345</v>
      </c>
      <c r="P5">
        <f t="shared" si="1"/>
        <v>1.5161255759134253</v>
      </c>
      <c r="Q5">
        <f t="shared" si="2"/>
        <v>5.4308194204567259</v>
      </c>
      <c r="R5">
        <f t="shared" si="3"/>
        <v>0.97973213227450517</v>
      </c>
      <c r="S5">
        <f t="shared" si="4"/>
        <v>1.2367941712204007</v>
      </c>
      <c r="T5">
        <f t="shared" si="5"/>
        <v>0.55208532619093165</v>
      </c>
      <c r="U5">
        <f t="shared" si="6"/>
        <v>5.653668365532772E-2</v>
      </c>
      <c r="V5">
        <f t="shared" si="7"/>
        <v>0.42342620621486377</v>
      </c>
      <c r="X5" s="13">
        <v>208.82</v>
      </c>
      <c r="Y5" s="4"/>
      <c r="Z5">
        <f t="shared" si="8"/>
        <v>78.313253012048207</v>
      </c>
      <c r="AA5">
        <f t="shared" si="9"/>
        <v>7.5923367477067742</v>
      </c>
      <c r="AB5">
        <f t="shared" si="10"/>
        <v>141.09459459459458</v>
      </c>
      <c r="AC5">
        <f t="shared" si="11"/>
        <v>2.1195578480820743</v>
      </c>
      <c r="AD5">
        <f t="shared" si="12"/>
        <v>2.2367673845494482</v>
      </c>
    </row>
    <row r="6" spans="1:30" ht="15">
      <c r="A6">
        <v>4</v>
      </c>
      <c r="B6">
        <v>2023</v>
      </c>
      <c r="C6" s="3">
        <v>189808.58100000001</v>
      </c>
      <c r="D6" s="4">
        <v>5340000</v>
      </c>
      <c r="E6">
        <v>158000</v>
      </c>
      <c r="F6" s="4">
        <v>18765000</v>
      </c>
      <c r="G6" s="4">
        <v>8004000</v>
      </c>
      <c r="H6" s="4">
        <v>22858000</v>
      </c>
      <c r="I6" s="4">
        <v>8055000</v>
      </c>
      <c r="J6" s="4">
        <v>41687000</v>
      </c>
      <c r="K6" s="19">
        <v>0.83</v>
      </c>
      <c r="L6" s="14">
        <v>560000</v>
      </c>
      <c r="M6" s="14">
        <v>13125000</v>
      </c>
      <c r="O6" s="3">
        <f t="shared" si="0"/>
        <v>12.809748842564828</v>
      </c>
      <c r="P6">
        <f t="shared" si="1"/>
        <v>0.84199307220889952</v>
      </c>
      <c r="Q6">
        <f t="shared" si="2"/>
        <v>2.9588014981273409</v>
      </c>
      <c r="R6">
        <f t="shared" si="3"/>
        <v>1.0063718140929536</v>
      </c>
      <c r="S6">
        <f t="shared" si="4"/>
        <v>1.218118838262723</v>
      </c>
      <c r="T6">
        <f t="shared" si="5"/>
        <v>0.54832441768417017</v>
      </c>
      <c r="U6">
        <f t="shared" si="6"/>
        <v>6.9965017491254375E-2</v>
      </c>
      <c r="V6">
        <f t="shared" si="7"/>
        <v>0.41157102539981183</v>
      </c>
      <c r="X6" s="13">
        <v>205.28</v>
      </c>
      <c r="Y6" s="28"/>
      <c r="Z6">
        <f t="shared" si="8"/>
        <v>-58.910891089108908</v>
      </c>
      <c r="AA6">
        <f t="shared" si="9"/>
        <v>7.2966115182921349</v>
      </c>
      <c r="AB6">
        <f t="shared" si="10"/>
        <v>247.32530120481928</v>
      </c>
      <c r="AC6">
        <f t="shared" si="11"/>
        <v>2.076413829346123</v>
      </c>
      <c r="AD6">
        <f t="shared" si="12"/>
        <v>2.2376765254463096</v>
      </c>
    </row>
    <row r="7" spans="1:30" ht="15">
      <c r="A7">
        <v>3</v>
      </c>
      <c r="B7">
        <v>2023</v>
      </c>
      <c r="C7" s="3">
        <v>189439.99100000001</v>
      </c>
      <c r="D7" s="4">
        <v>4915000</v>
      </c>
      <c r="E7">
        <v>383000</v>
      </c>
      <c r="F7" s="4">
        <v>18616000</v>
      </c>
      <c r="G7" s="4">
        <v>8482000</v>
      </c>
      <c r="H7" s="4">
        <v>23577000</v>
      </c>
      <c r="I7" s="4">
        <v>7501000</v>
      </c>
      <c r="J7" s="4">
        <v>42293000</v>
      </c>
      <c r="K7">
        <v>2.02</v>
      </c>
      <c r="L7" s="14">
        <v>499000</v>
      </c>
      <c r="M7" s="14">
        <v>14272000</v>
      </c>
      <c r="O7" s="3">
        <f t="shared" si="0"/>
        <v>11.621308490766793</v>
      </c>
      <c r="P7">
        <f t="shared" si="1"/>
        <v>2.0573700042973786</v>
      </c>
      <c r="Q7">
        <f t="shared" si="2"/>
        <v>7.7924720244150567</v>
      </c>
      <c r="R7">
        <f t="shared" si="3"/>
        <v>0.88434331525583587</v>
      </c>
      <c r="S7">
        <f t="shared" si="4"/>
        <v>1.266491190373872</v>
      </c>
      <c r="T7">
        <f t="shared" si="5"/>
        <v>0.55746813893552127</v>
      </c>
      <c r="U7">
        <f t="shared" si="6"/>
        <v>5.8830464513086538E-2</v>
      </c>
      <c r="V7">
        <f t="shared" si="7"/>
        <v>0.43395767453174411</v>
      </c>
      <c r="X7" s="13">
        <v>168.67</v>
      </c>
      <c r="Y7" s="4"/>
      <c r="Z7">
        <f t="shared" si="8"/>
        <v>10.382513661202182</v>
      </c>
      <c r="AA7">
        <f t="shared" si="9"/>
        <v>6.5010871377355031</v>
      </c>
      <c r="AB7">
        <f t="shared" si="10"/>
        <v>83.5</v>
      </c>
      <c r="AC7">
        <f t="shared" si="11"/>
        <v>1.7164183112360334</v>
      </c>
      <c r="AD7">
        <f t="shared" si="12"/>
        <v>2.0857058444348948</v>
      </c>
    </row>
    <row r="8" spans="1:30" ht="15">
      <c r="A8">
        <v>2</v>
      </c>
      <c r="B8">
        <v>2023</v>
      </c>
      <c r="C8" s="3">
        <v>189085.60200000001</v>
      </c>
      <c r="D8" s="4">
        <v>4693000</v>
      </c>
      <c r="E8">
        <v>349000</v>
      </c>
      <c r="F8" s="4">
        <v>18428000</v>
      </c>
      <c r="G8" s="4">
        <v>6309000</v>
      </c>
      <c r="H8" s="4">
        <v>16831000</v>
      </c>
      <c r="I8" s="4">
        <v>6850000</v>
      </c>
      <c r="J8" s="4">
        <v>35362000</v>
      </c>
      <c r="K8">
        <v>1.83</v>
      </c>
      <c r="L8" s="14">
        <v>366000</v>
      </c>
      <c r="M8" s="14">
        <v>9524000</v>
      </c>
      <c r="O8" s="3">
        <f t="shared" si="0"/>
        <v>13.271308183926248</v>
      </c>
      <c r="P8">
        <f t="shared" si="1"/>
        <v>1.8938571738658563</v>
      </c>
      <c r="Q8">
        <f t="shared" si="2"/>
        <v>7.4366077136160236</v>
      </c>
      <c r="R8">
        <f t="shared" si="3"/>
        <v>1.0857505151371056</v>
      </c>
      <c r="S8">
        <f t="shared" si="4"/>
        <v>0.91333839808986328</v>
      </c>
      <c r="T8">
        <f t="shared" si="5"/>
        <v>0.47596289802612973</v>
      </c>
      <c r="U8">
        <f t="shared" si="6"/>
        <v>5.8012363290537328E-2</v>
      </c>
      <c r="V8">
        <f t="shared" si="7"/>
        <v>0.34072696050372064</v>
      </c>
      <c r="X8">
        <v>188.43</v>
      </c>
      <c r="Y8" s="4"/>
      <c r="Z8">
        <f t="shared" si="8"/>
        <v>3.9772727272727306</v>
      </c>
      <c r="AA8">
        <f t="shared" si="9"/>
        <v>7.5920306807713622</v>
      </c>
      <c r="AB8">
        <f t="shared" si="10"/>
        <v>102.9672131147541</v>
      </c>
      <c r="AC8">
        <f t="shared" si="11"/>
        <v>1.9334382453255916</v>
      </c>
      <c r="AD8">
        <f t="shared" si="12"/>
        <v>1.9228619492077275</v>
      </c>
    </row>
    <row r="9" spans="1:30" ht="15">
      <c r="A9">
        <v>1</v>
      </c>
      <c r="B9">
        <v>2023</v>
      </c>
      <c r="C9" s="3">
        <v>189360.959</v>
      </c>
      <c r="D9" s="4">
        <v>4471000</v>
      </c>
      <c r="E9">
        <v>337000</v>
      </c>
      <c r="F9" s="4">
        <v>18306000</v>
      </c>
      <c r="G9" s="4">
        <v>6151000</v>
      </c>
      <c r="H9" s="4">
        <v>17099000</v>
      </c>
      <c r="I9" s="4">
        <v>7000000</v>
      </c>
      <c r="J9" s="4">
        <v>35507000</v>
      </c>
      <c r="K9">
        <v>1.76</v>
      </c>
      <c r="L9" s="14">
        <v>545000</v>
      </c>
      <c r="M9" s="14">
        <v>9768000</v>
      </c>
      <c r="O9" s="3">
        <f t="shared" si="0"/>
        <v>12.591883290618751</v>
      </c>
      <c r="P9">
        <f t="shared" si="1"/>
        <v>1.8409264721949088</v>
      </c>
      <c r="Q9">
        <f t="shared" si="2"/>
        <v>7.5374636546633855</v>
      </c>
      <c r="R9">
        <f t="shared" si="3"/>
        <v>1.1380263371809463</v>
      </c>
      <c r="S9">
        <f t="shared" si="4"/>
        <v>0.9340653337703485</v>
      </c>
      <c r="T9">
        <f t="shared" si="5"/>
        <v>0.48156701495479765</v>
      </c>
      <c r="U9">
        <f t="shared" si="6"/>
        <v>8.860347910908796E-2</v>
      </c>
      <c r="V9">
        <f t="shared" si="7"/>
        <v>0.34793759350288522</v>
      </c>
      <c r="X9" s="13">
        <v>186.61</v>
      </c>
      <c r="Y9" s="28"/>
      <c r="Z9">
        <f t="shared" si="8"/>
        <v>-18.139534883720927</v>
      </c>
      <c r="AA9">
        <f t="shared" si="9"/>
        <v>7.9035223795549099</v>
      </c>
      <c r="AB9">
        <f t="shared" si="10"/>
        <v>106.02840909090909</v>
      </c>
      <c r="AC9">
        <f t="shared" si="11"/>
        <v>1.9303315065546816</v>
      </c>
      <c r="AD9">
        <f t="shared" si="12"/>
        <v>1.8854747077460943</v>
      </c>
    </row>
    <row r="10" spans="1:30" ht="15">
      <c r="A10">
        <v>4</v>
      </c>
      <c r="B10">
        <v>2022</v>
      </c>
      <c r="C10" s="3">
        <v>190611.45800000001</v>
      </c>
      <c r="D10" s="4">
        <v>4578000</v>
      </c>
      <c r="E10">
        <v>416000</v>
      </c>
      <c r="F10" s="4">
        <v>18523000</v>
      </c>
      <c r="G10" s="4">
        <v>5776000</v>
      </c>
      <c r="H10" s="4">
        <v>14900000</v>
      </c>
      <c r="I10" s="4">
        <v>6754000</v>
      </c>
      <c r="J10" s="4">
        <v>33524000</v>
      </c>
      <c r="K10" s="19">
        <v>2.15</v>
      </c>
      <c r="L10" s="14">
        <v>880000</v>
      </c>
      <c r="M10" s="14">
        <v>7045000</v>
      </c>
      <c r="O10" s="3">
        <f t="shared" si="0"/>
        <v>13.65588831881637</v>
      </c>
      <c r="P10">
        <f t="shared" si="1"/>
        <v>2.2458565027263404</v>
      </c>
      <c r="Q10">
        <f t="shared" si="2"/>
        <v>9.0869375273044994</v>
      </c>
      <c r="R10">
        <f t="shared" si="3"/>
        <v>1.1693213296398892</v>
      </c>
      <c r="S10">
        <f t="shared" si="4"/>
        <v>0.804405333909194</v>
      </c>
      <c r="T10">
        <f t="shared" si="5"/>
        <v>0.44445770194487533</v>
      </c>
      <c r="U10">
        <f t="shared" si="6"/>
        <v>0.1523545706371191</v>
      </c>
      <c r="V10">
        <f t="shared" si="7"/>
        <v>0.27553973717146435</v>
      </c>
      <c r="X10" s="27">
        <v>198.01</v>
      </c>
      <c r="Y10" s="28"/>
      <c r="Z10">
        <f t="shared" si="8"/>
        <v>-237.82051282051282</v>
      </c>
      <c r="AA10">
        <f t="shared" si="9"/>
        <v>8.2444243771472259</v>
      </c>
      <c r="AB10">
        <f t="shared" si="10"/>
        <v>92.097674418604655</v>
      </c>
      <c r="AC10">
        <f t="shared" si="11"/>
        <v>2.0376275332602711</v>
      </c>
      <c r="AD10">
        <f t="shared" si="12"/>
        <v>1.8059979484964639</v>
      </c>
    </row>
    <row r="11" spans="1:30" ht="13.9" customHeight="1">
      <c r="A11">
        <v>3</v>
      </c>
      <c r="B11">
        <v>2022</v>
      </c>
      <c r="C11" s="3">
        <v>191089.93</v>
      </c>
      <c r="D11" s="4">
        <v>4246000</v>
      </c>
      <c r="E11">
        <v>-300000</v>
      </c>
      <c r="F11" s="4">
        <v>18337000</v>
      </c>
      <c r="G11" s="4">
        <v>5853000</v>
      </c>
      <c r="H11" s="4">
        <v>14942000</v>
      </c>
      <c r="I11" s="4">
        <v>6431000</v>
      </c>
      <c r="J11" s="4">
        <v>33381000</v>
      </c>
      <c r="K11">
        <v>-1.56</v>
      </c>
      <c r="L11" s="14">
        <v>529000</v>
      </c>
      <c r="M11" s="14">
        <v>7777000</v>
      </c>
      <c r="O11" s="3">
        <f t="shared" si="0"/>
        <v>12.719810670740841</v>
      </c>
      <c r="P11">
        <f t="shared" si="1"/>
        <v>-1.6360364290778209</v>
      </c>
      <c r="Q11">
        <f t="shared" si="2"/>
        <v>-7.0654733867169099</v>
      </c>
      <c r="R11">
        <f t="shared" si="3"/>
        <v>1.0987527763540066</v>
      </c>
      <c r="S11">
        <f t="shared" si="4"/>
        <v>0.81485521077602663</v>
      </c>
      <c r="T11">
        <f t="shared" si="5"/>
        <v>0.44761990353794073</v>
      </c>
      <c r="U11">
        <f t="shared" si="6"/>
        <v>9.0381001195967883E-2</v>
      </c>
      <c r="V11">
        <f t="shared" si="7"/>
        <v>0.29780960404380791</v>
      </c>
      <c r="X11" s="13">
        <v>196.65</v>
      </c>
      <c r="Y11" s="28"/>
      <c r="Z11">
        <f t="shared" si="8"/>
        <v>-164.46280991735537</v>
      </c>
      <c r="AA11">
        <f t="shared" si="9"/>
        <v>8.8501730415685351</v>
      </c>
      <c r="AB11">
        <f t="shared" si="10"/>
        <v>-126.05769230769231</v>
      </c>
      <c r="AC11">
        <f t="shared" si="11"/>
        <v>2.0492902183835957</v>
      </c>
      <c r="AD11">
        <f t="shared" si="12"/>
        <v>1.8410590609150896</v>
      </c>
    </row>
    <row r="12" spans="1:30" ht="15">
      <c r="A12">
        <v>2</v>
      </c>
      <c r="B12">
        <v>2022</v>
      </c>
      <c r="C12" s="3">
        <v>191518.97</v>
      </c>
      <c r="D12" s="4">
        <v>4135000</v>
      </c>
      <c r="E12">
        <v>471000</v>
      </c>
      <c r="F12" s="4">
        <v>19086000</v>
      </c>
      <c r="G12" s="4">
        <v>4884000</v>
      </c>
      <c r="H12" s="4">
        <v>14948000</v>
      </c>
      <c r="I12" s="4">
        <v>6188000</v>
      </c>
      <c r="J12" s="4">
        <v>34138000</v>
      </c>
      <c r="K12">
        <v>2.42</v>
      </c>
      <c r="L12" s="14">
        <v>420000</v>
      </c>
      <c r="M12" s="14">
        <v>7802000</v>
      </c>
      <c r="O12" s="3">
        <f t="shared" si="0"/>
        <v>12.112601792723652</v>
      </c>
      <c r="P12">
        <f t="shared" si="1"/>
        <v>2.4677774284816092</v>
      </c>
      <c r="Q12">
        <f t="shared" si="2"/>
        <v>11.390568319226119</v>
      </c>
      <c r="R12">
        <f t="shared" si="3"/>
        <v>1.2669942669942671</v>
      </c>
      <c r="S12">
        <f t="shared" si="4"/>
        <v>0.78319186838520383</v>
      </c>
      <c r="T12">
        <f t="shared" si="5"/>
        <v>0.43786982248520712</v>
      </c>
      <c r="U12">
        <f t="shared" si="6"/>
        <v>8.5995085995085999E-2</v>
      </c>
      <c r="V12">
        <f t="shared" si="7"/>
        <v>0.29016661707825053</v>
      </c>
      <c r="X12" s="13">
        <v>227.58</v>
      </c>
      <c r="Y12" s="28"/>
      <c r="Z12">
        <f t="shared" si="8"/>
        <v>-0.81967213114754167</v>
      </c>
      <c r="AA12">
        <f t="shared" si="9"/>
        <v>10.540722416590086</v>
      </c>
      <c r="AB12">
        <f t="shared" si="10"/>
        <v>94.041322314049594</v>
      </c>
      <c r="AC12">
        <f t="shared" si="11"/>
        <v>2.2836575077334174</v>
      </c>
      <c r="AD12">
        <f t="shared" si="12"/>
        <v>1.7966572356701247</v>
      </c>
    </row>
    <row r="13" spans="1:30" ht="15">
      <c r="A13">
        <v>1</v>
      </c>
      <c r="B13">
        <v>2022</v>
      </c>
      <c r="C13" s="3">
        <v>192805.53899999999</v>
      </c>
      <c r="D13" s="4">
        <v>4103000</v>
      </c>
      <c r="E13">
        <v>475000</v>
      </c>
      <c r="F13" s="4">
        <v>19260000</v>
      </c>
      <c r="G13" s="4">
        <v>4737000</v>
      </c>
      <c r="H13" s="4">
        <v>15078000</v>
      </c>
      <c r="I13" s="4">
        <v>6249000</v>
      </c>
      <c r="J13" s="4">
        <v>34444000</v>
      </c>
      <c r="K13">
        <v>2.44</v>
      </c>
      <c r="L13" s="14">
        <v>402000</v>
      </c>
      <c r="M13" s="14">
        <v>7837000</v>
      </c>
      <c r="O13" s="3">
        <f t="shared" si="0"/>
        <v>11.91208918824759</v>
      </c>
      <c r="P13">
        <f t="shared" si="1"/>
        <v>2.4662512980269993</v>
      </c>
      <c r="Q13">
        <f t="shared" si="2"/>
        <v>11.57689495491104</v>
      </c>
      <c r="R13">
        <f t="shared" si="3"/>
        <v>1.3191893603546549</v>
      </c>
      <c r="S13">
        <f t="shared" si="4"/>
        <v>0.78286604361370715</v>
      </c>
      <c r="T13">
        <f t="shared" si="5"/>
        <v>0.43775403553594239</v>
      </c>
      <c r="U13">
        <f t="shared" si="6"/>
        <v>8.4863837872070927E-2</v>
      </c>
      <c r="V13">
        <f t="shared" si="7"/>
        <v>0.28922020887921174</v>
      </c>
      <c r="X13" s="13">
        <v>236</v>
      </c>
      <c r="Y13" s="28"/>
      <c r="Z13">
        <f t="shared" si="8"/>
        <v>0</v>
      </c>
      <c r="AA13">
        <f t="shared" si="9"/>
        <v>11.089960322690713</v>
      </c>
      <c r="AB13">
        <f t="shared" si="10"/>
        <v>96.721311475409834</v>
      </c>
      <c r="AC13">
        <f t="shared" si="11"/>
        <v>2.3625185464174452</v>
      </c>
      <c r="AD13">
        <f t="shared" si="12"/>
        <v>1.7952492211838007</v>
      </c>
    </row>
    <row r="14" spans="1:30" ht="15">
      <c r="A14">
        <v>4</v>
      </c>
      <c r="B14">
        <v>2021</v>
      </c>
      <c r="C14" s="3">
        <v>193511.40100000001</v>
      </c>
      <c r="D14" s="4">
        <v>4350000</v>
      </c>
      <c r="E14">
        <v>484000</v>
      </c>
      <c r="F14" s="4">
        <v>19213000</v>
      </c>
      <c r="G14" s="4">
        <v>4551000</v>
      </c>
      <c r="H14" s="4">
        <v>15390000</v>
      </c>
      <c r="I14" s="4">
        <v>6359000</v>
      </c>
      <c r="J14" s="4">
        <v>34709000</v>
      </c>
      <c r="K14">
        <v>2.44</v>
      </c>
      <c r="L14" s="14">
        <v>941000</v>
      </c>
      <c r="M14" s="14">
        <v>7829000</v>
      </c>
      <c r="O14" s="3">
        <f t="shared" si="0"/>
        <v>12.532772479760293</v>
      </c>
      <c r="P14">
        <f t="shared" si="1"/>
        <v>2.5191276739707487</v>
      </c>
      <c r="Q14">
        <f t="shared" si="2"/>
        <v>11.126436781609197</v>
      </c>
      <c r="R14">
        <f t="shared" si="3"/>
        <v>1.3972753241045923</v>
      </c>
      <c r="S14">
        <f t="shared" si="4"/>
        <v>0.80102014261177323</v>
      </c>
      <c r="T14">
        <f t="shared" si="5"/>
        <v>0.44340084704255378</v>
      </c>
      <c r="U14">
        <f t="shared" si="6"/>
        <v>0.20676774335310921</v>
      </c>
      <c r="V14">
        <f t="shared" si="7"/>
        <v>0.28951261001405221</v>
      </c>
      <c r="X14" s="13">
        <v>198.97</v>
      </c>
      <c r="Y14" s="28"/>
      <c r="Z14">
        <f t="shared" si="8"/>
        <v>2.0920502092050137</v>
      </c>
      <c r="AA14">
        <f t="shared" si="9"/>
        <v>8.8512559671195401</v>
      </c>
      <c r="AB14">
        <f t="shared" si="10"/>
        <v>81.545081967213122</v>
      </c>
      <c r="AC14">
        <f t="shared" si="11"/>
        <v>2.0040058011226773</v>
      </c>
      <c r="AD14">
        <f t="shared" si="12"/>
        <v>1.8145786706917191</v>
      </c>
    </row>
    <row r="15" spans="1:30" ht="15">
      <c r="A15">
        <v>3</v>
      </c>
      <c r="B15">
        <v>2021</v>
      </c>
      <c r="C15" s="3">
        <v>196795.80900000001</v>
      </c>
      <c r="D15" s="4">
        <v>4229000</v>
      </c>
      <c r="E15">
        <v>481000</v>
      </c>
      <c r="F15" s="4">
        <v>19484000</v>
      </c>
      <c r="G15" s="4">
        <v>4313000</v>
      </c>
      <c r="H15" s="4">
        <v>15424000</v>
      </c>
      <c r="I15" s="4">
        <v>6626000</v>
      </c>
      <c r="J15" s="4">
        <v>35018000</v>
      </c>
      <c r="K15">
        <v>2.39</v>
      </c>
      <c r="L15" s="14">
        <v>1126000</v>
      </c>
      <c r="M15" s="14">
        <v>7858000</v>
      </c>
      <c r="O15" s="3">
        <f t="shared" si="0"/>
        <v>12.076646296190532</v>
      </c>
      <c r="P15">
        <f t="shared" si="1"/>
        <v>2.468692260316157</v>
      </c>
      <c r="Q15">
        <f t="shared" si="2"/>
        <v>11.373847245211634</v>
      </c>
      <c r="R15">
        <f t="shared" si="3"/>
        <v>1.5362856480408069</v>
      </c>
      <c r="S15">
        <f t="shared" si="4"/>
        <v>0.79162389653048659</v>
      </c>
      <c r="T15">
        <f t="shared" si="5"/>
        <v>0.44045919241532927</v>
      </c>
      <c r="U15">
        <f t="shared" si="6"/>
        <v>0.26107118015302572</v>
      </c>
      <c r="V15">
        <f t="shared" si="7"/>
        <v>0.28739667910174821</v>
      </c>
      <c r="X15" s="13">
        <v>204.56</v>
      </c>
      <c r="Y15" s="28"/>
      <c r="Z15">
        <f t="shared" si="8"/>
        <v>18.90547263681594</v>
      </c>
      <c r="AA15">
        <f t="shared" si="9"/>
        <v>9.5191654502340999</v>
      </c>
      <c r="AB15">
        <f t="shared" si="10"/>
        <v>85.589958158995813</v>
      </c>
      <c r="AC15">
        <f t="shared" si="11"/>
        <v>2.0661337861342641</v>
      </c>
      <c r="AD15">
        <f t="shared" si="12"/>
        <v>1.8241120919729008</v>
      </c>
    </row>
    <row r="16" spans="1:30" ht="15">
      <c r="A16">
        <v>2</v>
      </c>
      <c r="B16">
        <v>2021</v>
      </c>
      <c r="C16" s="3">
        <v>201643.891</v>
      </c>
      <c r="D16" s="4">
        <v>4668000</v>
      </c>
      <c r="E16">
        <v>413000</v>
      </c>
      <c r="F16" s="4">
        <v>19863000</v>
      </c>
      <c r="G16" s="4">
        <v>4464000</v>
      </c>
      <c r="H16" s="4">
        <v>16088000</v>
      </c>
      <c r="I16" s="4">
        <v>7589000</v>
      </c>
      <c r="J16" s="4">
        <v>36064000</v>
      </c>
      <c r="K16">
        <v>2.0099999999999998</v>
      </c>
      <c r="L16" s="14">
        <v>2029000</v>
      </c>
      <c r="M16" s="14">
        <v>7747000</v>
      </c>
      <c r="O16" s="3">
        <f t="shared" si="0"/>
        <v>12.943655723158829</v>
      </c>
      <c r="P16">
        <f t="shared" si="1"/>
        <v>2.0792428132709055</v>
      </c>
      <c r="Q16">
        <f t="shared" si="2"/>
        <v>8.8474721508140544</v>
      </c>
      <c r="R16">
        <f t="shared" si="3"/>
        <v>1.7000448028673836</v>
      </c>
      <c r="S16">
        <f t="shared" si="4"/>
        <v>0.80994814479182398</v>
      </c>
      <c r="T16">
        <f t="shared" si="5"/>
        <v>0.44609582963620231</v>
      </c>
      <c r="U16">
        <f t="shared" si="6"/>
        <v>0.45452508960573479</v>
      </c>
      <c r="V16">
        <f t="shared" si="7"/>
        <v>0.28058674393335747</v>
      </c>
      <c r="X16" s="13">
        <v>199.88</v>
      </c>
      <c r="Y16" s="28"/>
      <c r="Z16">
        <f t="shared" si="8"/>
        <v>-10.666666666666675</v>
      </c>
      <c r="AA16">
        <f t="shared" si="9"/>
        <v>8.6342289916623827</v>
      </c>
      <c r="AB16">
        <f t="shared" si="10"/>
        <v>99.442786069651746</v>
      </c>
      <c r="AC16">
        <f t="shared" si="11"/>
        <v>2.0291285774092533</v>
      </c>
      <c r="AD16">
        <f t="shared" si="12"/>
        <v>1.8288778130191814</v>
      </c>
    </row>
    <row r="17" spans="1:30" ht="15">
      <c r="A17">
        <v>1</v>
      </c>
      <c r="B17">
        <v>2021</v>
      </c>
      <c r="C17" s="3">
        <v>204864.804</v>
      </c>
      <c r="D17" s="4">
        <v>4567000</v>
      </c>
      <c r="E17">
        <v>468000</v>
      </c>
      <c r="F17" s="4">
        <v>20367000</v>
      </c>
      <c r="G17" s="4">
        <v>4231000</v>
      </c>
      <c r="H17" s="4">
        <v>16108000</v>
      </c>
      <c r="I17" s="4">
        <v>7538000</v>
      </c>
      <c r="J17" s="4">
        <v>36590000</v>
      </c>
      <c r="K17">
        <v>2.25</v>
      </c>
      <c r="L17" s="14">
        <v>976000</v>
      </c>
      <c r="M17" s="14">
        <v>7817000</v>
      </c>
      <c r="O17" s="3">
        <f t="shared" si="0"/>
        <v>12.481552336704018</v>
      </c>
      <c r="P17">
        <f t="shared" si="1"/>
        <v>2.2978347326557667</v>
      </c>
      <c r="Q17">
        <f t="shared" si="2"/>
        <v>10.247427195095248</v>
      </c>
      <c r="R17">
        <f t="shared" si="3"/>
        <v>1.7816119120775231</v>
      </c>
      <c r="S17">
        <f t="shared" si="4"/>
        <v>0.79088721952177543</v>
      </c>
      <c r="T17">
        <f t="shared" si="5"/>
        <v>0.44022957092101667</v>
      </c>
      <c r="U17">
        <f t="shared" si="6"/>
        <v>0.23067832663672891</v>
      </c>
      <c r="V17">
        <f t="shared" si="7"/>
        <v>0.27735594663638946</v>
      </c>
      <c r="X17" s="13">
        <v>186.55</v>
      </c>
      <c r="Y17" s="28"/>
      <c r="Z17">
        <f t="shared" si="8"/>
        <v>152.80898876404493</v>
      </c>
      <c r="AA17">
        <f t="shared" si="9"/>
        <v>8.3681911947011169</v>
      </c>
      <c r="AB17">
        <f t="shared" si="10"/>
        <v>82.911111111111111</v>
      </c>
      <c r="AC17">
        <f t="shared" si="11"/>
        <v>1.8764437171011932</v>
      </c>
      <c r="AD17">
        <f t="shared" si="12"/>
        <v>1.8056169293464919</v>
      </c>
    </row>
    <row r="18" spans="1:30" ht="15">
      <c r="A18">
        <v>4</v>
      </c>
      <c r="B18">
        <v>2020</v>
      </c>
      <c r="C18" s="3">
        <v>208230.353</v>
      </c>
      <c r="D18" s="4">
        <v>4660000</v>
      </c>
      <c r="E18">
        <v>193000</v>
      </c>
      <c r="F18" s="4">
        <v>20724000</v>
      </c>
      <c r="G18" s="4">
        <v>4240000</v>
      </c>
      <c r="H18" s="4">
        <v>16119000</v>
      </c>
      <c r="I18" s="4">
        <v>6667000</v>
      </c>
      <c r="J18" s="4">
        <v>36960000</v>
      </c>
      <c r="K18" s="19">
        <v>0.89</v>
      </c>
      <c r="L18" s="14">
        <v>1276000</v>
      </c>
      <c r="M18" s="14">
        <v>7687000</v>
      </c>
      <c r="O18" s="3">
        <f t="shared" si="0"/>
        <v>12.608225108225108</v>
      </c>
      <c r="P18">
        <f t="shared" si="1"/>
        <v>0.93128739625554913</v>
      </c>
      <c r="Q18">
        <f t="shared" si="2"/>
        <v>4.1416309012875541</v>
      </c>
      <c r="R18">
        <f t="shared" si="3"/>
        <v>1.5724056603773584</v>
      </c>
      <c r="S18">
        <f t="shared" si="4"/>
        <v>0.77779386218876667</v>
      </c>
      <c r="T18">
        <f t="shared" si="5"/>
        <v>0.43612012987012988</v>
      </c>
      <c r="U18">
        <f t="shared" si="6"/>
        <v>0.30094339622641508</v>
      </c>
      <c r="V18">
        <f t="shared" si="7"/>
        <v>0.27056421808454473</v>
      </c>
      <c r="X18" s="13">
        <v>173.05</v>
      </c>
      <c r="Y18" s="28"/>
      <c r="Z18">
        <f t="shared" si="8"/>
        <v>-55.050505050505038</v>
      </c>
      <c r="AA18">
        <f t="shared" si="9"/>
        <v>7.7326743748175977</v>
      </c>
      <c r="AB18">
        <f t="shared" si="10"/>
        <v>194.43820224719101</v>
      </c>
      <c r="AC18">
        <f t="shared" si="11"/>
        <v>1.7387696673735769</v>
      </c>
      <c r="AD18">
        <f t="shared" si="12"/>
        <v>1.7879029144952712</v>
      </c>
    </row>
    <row r="19" spans="1:30" ht="15">
      <c r="A19">
        <v>3</v>
      </c>
      <c r="B19">
        <v>2020</v>
      </c>
      <c r="C19" s="3">
        <v>210004.23300000001</v>
      </c>
      <c r="D19" s="4">
        <v>4463000</v>
      </c>
      <c r="E19">
        <v>426000</v>
      </c>
      <c r="F19" s="4">
        <v>21313000</v>
      </c>
      <c r="G19" s="4">
        <v>4666000</v>
      </c>
      <c r="H19" s="4">
        <v>15706000</v>
      </c>
      <c r="I19" s="4">
        <v>6393000</v>
      </c>
      <c r="J19" s="4">
        <v>37145000</v>
      </c>
      <c r="K19">
        <v>1.98</v>
      </c>
      <c r="L19" s="14">
        <v>1341000</v>
      </c>
      <c r="M19" s="14">
        <v>7666000</v>
      </c>
      <c r="O19" s="3">
        <f t="shared" si="0"/>
        <v>12.015076053304616</v>
      </c>
      <c r="P19">
        <f t="shared" si="1"/>
        <v>1.99878008727068</v>
      </c>
      <c r="Q19">
        <f t="shared" si="2"/>
        <v>9.5451490029128401</v>
      </c>
      <c r="R19">
        <f t="shared" si="3"/>
        <v>1.3701243034719246</v>
      </c>
      <c r="S19">
        <f t="shared" si="4"/>
        <v>0.73692112795007747</v>
      </c>
      <c r="T19">
        <f t="shared" si="5"/>
        <v>0.42282945214699152</v>
      </c>
      <c r="U19">
        <f t="shared" si="6"/>
        <v>0.28739819974282038</v>
      </c>
      <c r="V19">
        <f t="shared" si="7"/>
        <v>0.26453638841920013</v>
      </c>
      <c r="X19" s="13">
        <v>154.81</v>
      </c>
      <c r="Y19" s="28"/>
      <c r="Z19">
        <f t="shared" si="8"/>
        <v>52.307692307692299</v>
      </c>
      <c r="AA19">
        <f t="shared" si="9"/>
        <v>7.2845071276562861</v>
      </c>
      <c r="AB19">
        <f t="shared" si="10"/>
        <v>78.186868686868692</v>
      </c>
      <c r="AC19">
        <f t="shared" si="11"/>
        <v>1.5253955478219867</v>
      </c>
      <c r="AD19">
        <f t="shared" si="12"/>
        <v>1.7594191338619622</v>
      </c>
    </row>
    <row r="20" spans="1:30" ht="15">
      <c r="A20">
        <v>2</v>
      </c>
      <c r="B20">
        <v>2020</v>
      </c>
      <c r="C20" s="3">
        <v>216087.421</v>
      </c>
      <c r="D20" s="4">
        <v>4445000</v>
      </c>
      <c r="E20">
        <v>283000</v>
      </c>
      <c r="F20" s="4">
        <v>22102000</v>
      </c>
      <c r="G20" s="4">
        <v>4587000</v>
      </c>
      <c r="H20" s="4">
        <v>15626000</v>
      </c>
      <c r="I20" s="4">
        <v>6926000</v>
      </c>
      <c r="J20" s="4">
        <v>37852000</v>
      </c>
      <c r="K20">
        <v>1.3</v>
      </c>
      <c r="L20" s="14">
        <v>1947000</v>
      </c>
      <c r="M20" s="14">
        <v>7714000</v>
      </c>
      <c r="O20" s="3">
        <f t="shared" si="0"/>
        <v>11.743104723660574</v>
      </c>
      <c r="P20">
        <f t="shared" si="1"/>
        <v>1.2804271106687177</v>
      </c>
      <c r="Q20">
        <f t="shared" si="2"/>
        <v>6.3667041619797526</v>
      </c>
      <c r="R20">
        <f t="shared" si="3"/>
        <v>1.5099193372574669</v>
      </c>
      <c r="S20">
        <f t="shared" si="4"/>
        <v>0.70699484209573793</v>
      </c>
      <c r="T20">
        <f t="shared" si="5"/>
        <v>0.41281834513367854</v>
      </c>
      <c r="U20">
        <f t="shared" si="6"/>
        <v>0.42446043165467628</v>
      </c>
      <c r="V20">
        <f t="shared" si="7"/>
        <v>0.2587201502548967</v>
      </c>
      <c r="X20" s="13">
        <v>153.94</v>
      </c>
      <c r="Y20" s="28"/>
      <c r="Z20">
        <f t="shared" si="8"/>
        <v>31.313131313131322</v>
      </c>
      <c r="AA20">
        <f t="shared" si="9"/>
        <v>7.483576510402699</v>
      </c>
      <c r="AB20">
        <f t="shared" si="10"/>
        <v>118.41538461538461</v>
      </c>
      <c r="AC20">
        <f t="shared" si="11"/>
        <v>1.5050446832295719</v>
      </c>
      <c r="AD20">
        <f t="shared" si="12"/>
        <v>1.7183286580399963</v>
      </c>
    </row>
    <row r="21" spans="1:30" ht="15">
      <c r="A21">
        <v>1</v>
      </c>
      <c r="B21">
        <v>2020</v>
      </c>
      <c r="C21" s="3">
        <v>215759.497</v>
      </c>
      <c r="D21" s="20">
        <v>4626000</v>
      </c>
      <c r="E21">
        <v>217000</v>
      </c>
      <c r="F21" s="4">
        <v>21898000</v>
      </c>
      <c r="G21" s="4">
        <v>5123000</v>
      </c>
      <c r="H21" s="4">
        <v>16078000</v>
      </c>
      <c r="I21" s="4">
        <v>7211000</v>
      </c>
      <c r="J21" s="4">
        <v>38105000</v>
      </c>
      <c r="K21">
        <v>0.99</v>
      </c>
      <c r="L21" s="14">
        <v>663000</v>
      </c>
      <c r="M21" s="14">
        <v>7921000</v>
      </c>
      <c r="O21" s="3">
        <f t="shared" si="0"/>
        <v>12.140139089358353</v>
      </c>
      <c r="P21">
        <f t="shared" si="1"/>
        <v>0.99095807836332084</v>
      </c>
      <c r="Q21">
        <f t="shared" si="2"/>
        <v>4.6908776480760919</v>
      </c>
      <c r="R21">
        <f t="shared" si="3"/>
        <v>1.4075736872926019</v>
      </c>
      <c r="S21">
        <f t="shared" si="4"/>
        <v>0.7342223034067038</v>
      </c>
      <c r="T21">
        <f t="shared" si="5"/>
        <v>0.4219393780343787</v>
      </c>
      <c r="U21">
        <f t="shared" si="6"/>
        <v>0.12941635760296702</v>
      </c>
      <c r="V21">
        <f t="shared" si="7"/>
        <v>0.26563600389013714</v>
      </c>
      <c r="X21" s="13">
        <v>162.72</v>
      </c>
      <c r="Y21" s="28"/>
      <c r="Z21">
        <f t="shared" si="8"/>
        <v>-43.75</v>
      </c>
      <c r="AA21">
        <f t="shared" si="9"/>
        <v>7.5893612952529175</v>
      </c>
      <c r="AB21">
        <f t="shared" si="10"/>
        <v>164.36363636363637</v>
      </c>
      <c r="AC21">
        <f t="shared" si="11"/>
        <v>1.6032690360690474</v>
      </c>
      <c r="AD21">
        <f t="shared" si="12"/>
        <v>1.7453877066398757</v>
      </c>
    </row>
    <row r="22" spans="1:30" ht="15">
      <c r="A22">
        <v>4</v>
      </c>
      <c r="B22">
        <v>2019</v>
      </c>
      <c r="C22" s="3">
        <v>218226.614</v>
      </c>
      <c r="D22" s="4">
        <v>4832000</v>
      </c>
      <c r="E22">
        <v>393000</v>
      </c>
      <c r="F22" s="4">
        <v>22587000</v>
      </c>
      <c r="G22" s="4">
        <v>4009000</v>
      </c>
      <c r="H22" s="4">
        <v>15592000</v>
      </c>
      <c r="I22" s="4">
        <v>6312000</v>
      </c>
      <c r="J22" s="4">
        <v>38336000</v>
      </c>
      <c r="K22">
        <v>1.76</v>
      </c>
      <c r="L22" s="14">
        <v>824000</v>
      </c>
      <c r="M22" s="14">
        <v>7735000</v>
      </c>
      <c r="O22" s="3">
        <f t="shared" si="0"/>
        <v>12.604340567612688</v>
      </c>
      <c r="P22">
        <f t="shared" si="1"/>
        <v>1.7399389029087529</v>
      </c>
      <c r="Q22">
        <f t="shared" si="2"/>
        <v>8.133278145695364</v>
      </c>
      <c r="R22">
        <f t="shared" si="3"/>
        <v>1.5744574706909453</v>
      </c>
      <c r="S22">
        <f t="shared" si="4"/>
        <v>0.69030858458405275</v>
      </c>
      <c r="T22">
        <f t="shared" si="5"/>
        <v>0.40671953255425708</v>
      </c>
      <c r="U22">
        <f t="shared" si="6"/>
        <v>0.20553754053379894</v>
      </c>
      <c r="V22">
        <f t="shared" si="7"/>
        <v>0.25509531033572985</v>
      </c>
      <c r="X22" s="27">
        <v>177.95</v>
      </c>
      <c r="Y22" s="28"/>
      <c r="Z22">
        <f t="shared" si="8"/>
        <v>-7.3684210526315743</v>
      </c>
      <c r="AA22">
        <f t="shared" si="9"/>
        <v>8.0367189489445359</v>
      </c>
      <c r="AB22">
        <f t="shared" si="10"/>
        <v>101.10795454545453</v>
      </c>
      <c r="AC22">
        <f t="shared" si="11"/>
        <v>1.7192821517377253</v>
      </c>
      <c r="AD22">
        <f t="shared" si="12"/>
        <v>1.7107849648027627</v>
      </c>
    </row>
    <row r="23" spans="1:30" ht="15">
      <c r="A23">
        <v>3</v>
      </c>
      <c r="B23">
        <v>2019</v>
      </c>
      <c r="C23" s="3">
        <v>221568.39</v>
      </c>
      <c r="D23" s="4">
        <v>4431000</v>
      </c>
      <c r="E23">
        <v>429000</v>
      </c>
      <c r="F23" s="4">
        <v>22773000</v>
      </c>
      <c r="G23" s="4">
        <v>4718000</v>
      </c>
      <c r="H23" s="4">
        <v>16022000</v>
      </c>
      <c r="I23" s="4">
        <v>7027000</v>
      </c>
      <c r="J23" s="4">
        <v>38947000</v>
      </c>
      <c r="K23">
        <v>1.9</v>
      </c>
      <c r="L23" s="14">
        <v>1001000</v>
      </c>
      <c r="M23" s="14">
        <v>7797000</v>
      </c>
      <c r="O23" s="3">
        <f t="shared" si="0"/>
        <v>11.376999512157546</v>
      </c>
      <c r="P23">
        <f t="shared" si="1"/>
        <v>1.8838097747332367</v>
      </c>
      <c r="Q23">
        <f t="shared" si="2"/>
        <v>9.6817874069058902</v>
      </c>
      <c r="R23">
        <f t="shared" si="3"/>
        <v>1.4894022891055532</v>
      </c>
      <c r="S23">
        <f t="shared" si="4"/>
        <v>0.70355245246563913</v>
      </c>
      <c r="T23">
        <f t="shared" si="5"/>
        <v>0.41137956710401313</v>
      </c>
      <c r="U23">
        <f t="shared" si="6"/>
        <v>0.21216617210682492</v>
      </c>
      <c r="V23">
        <f t="shared" si="7"/>
        <v>0.255053974484789</v>
      </c>
      <c r="X23" s="13">
        <v>186.95</v>
      </c>
      <c r="Y23" s="28"/>
      <c r="Z23">
        <f t="shared" si="8"/>
        <v>-13.636363636363647</v>
      </c>
      <c r="AA23">
        <f t="shared" si="9"/>
        <v>9.3482758994583612</v>
      </c>
      <c r="AB23">
        <f t="shared" si="10"/>
        <v>98.39473684210526</v>
      </c>
      <c r="AC23">
        <f t="shared" si="11"/>
        <v>1.8189176002502963</v>
      </c>
      <c r="AD23">
        <f t="shared" si="12"/>
        <v>1.0772405919290389</v>
      </c>
    </row>
    <row r="24" spans="1:30" ht="15">
      <c r="A24">
        <v>2</v>
      </c>
      <c r="B24">
        <v>2019</v>
      </c>
      <c r="C24" s="3">
        <v>118552.599</v>
      </c>
      <c r="D24" s="4">
        <v>1865000</v>
      </c>
      <c r="E24">
        <v>268000</v>
      </c>
      <c r="F24" s="4">
        <v>3363000</v>
      </c>
      <c r="G24" s="4">
        <v>2268000</v>
      </c>
      <c r="H24" s="4">
        <v>6754000</v>
      </c>
      <c r="I24" s="4">
        <v>2578000</v>
      </c>
      <c r="J24" s="4">
        <v>10117000</v>
      </c>
      <c r="K24">
        <v>2.2000000000000002</v>
      </c>
      <c r="L24" s="14">
        <v>530000</v>
      </c>
      <c r="M24" s="14">
        <v>3522000</v>
      </c>
      <c r="O24" s="3">
        <f t="shared" si="0"/>
        <v>18.434318473855889</v>
      </c>
      <c r="P24">
        <f t="shared" si="1"/>
        <v>7.9690752304490031</v>
      </c>
      <c r="Q24">
        <f t="shared" si="2"/>
        <v>14.369973190348526</v>
      </c>
      <c r="R24">
        <f t="shared" si="3"/>
        <v>1.1366843033509699</v>
      </c>
      <c r="S24">
        <f t="shared" si="4"/>
        <v>2.008325899494499</v>
      </c>
      <c r="T24">
        <f t="shared" si="5"/>
        <v>0.66758920628644858</v>
      </c>
      <c r="U24">
        <f t="shared" si="6"/>
        <v>0.23368606701940034</v>
      </c>
      <c r="V24">
        <f t="shared" si="7"/>
        <v>0.5115468409586057</v>
      </c>
      <c r="X24" s="13">
        <v>168.86</v>
      </c>
      <c r="Y24" s="28"/>
      <c r="Z24">
        <f t="shared" si="8"/>
        <v>8.9108910891089188</v>
      </c>
      <c r="AA24">
        <f t="shared" si="9"/>
        <v>10.733936657983916</v>
      </c>
      <c r="AB24">
        <f t="shared" si="10"/>
        <v>76.75454545454545</v>
      </c>
      <c r="AC24">
        <f t="shared" si="11"/>
        <v>5.952658895967887</v>
      </c>
      <c r="AD24">
        <f t="shared" si="12"/>
        <v>2.9600059470710676</v>
      </c>
    </row>
    <row r="25" spans="1:30" ht="15">
      <c r="A25">
        <v>1</v>
      </c>
      <c r="B25">
        <v>2019</v>
      </c>
      <c r="C25" s="3">
        <v>118072.477</v>
      </c>
      <c r="D25" s="4">
        <v>1728000</v>
      </c>
      <c r="E25">
        <v>243000</v>
      </c>
      <c r="F25" s="4">
        <v>3607000</v>
      </c>
      <c r="G25" s="4">
        <v>1606000</v>
      </c>
      <c r="H25" s="4">
        <v>6185000</v>
      </c>
      <c r="I25" s="4">
        <v>2285000</v>
      </c>
      <c r="J25" s="4">
        <v>9792000</v>
      </c>
      <c r="K25">
        <v>2.02</v>
      </c>
      <c r="L25" s="14">
        <v>334000</v>
      </c>
      <c r="M25" s="14">
        <v>3521000</v>
      </c>
      <c r="O25" s="3">
        <f t="shared" si="0"/>
        <v>17.647058823529413</v>
      </c>
      <c r="P25">
        <f t="shared" si="1"/>
        <v>6.7369004713057938</v>
      </c>
      <c r="Q25">
        <f t="shared" si="2"/>
        <v>14.0625</v>
      </c>
      <c r="R25">
        <f t="shared" si="3"/>
        <v>1.4227895392278953</v>
      </c>
      <c r="S25">
        <f t="shared" si="4"/>
        <v>1.7147213751039645</v>
      </c>
      <c r="T25">
        <f t="shared" si="5"/>
        <v>0.63163807189542487</v>
      </c>
      <c r="U25">
        <f t="shared" si="6"/>
        <v>0.20797011207970112</v>
      </c>
      <c r="V25">
        <f t="shared" si="7"/>
        <v>0.49396745230078565</v>
      </c>
      <c r="X25" s="13">
        <v>142.06</v>
      </c>
      <c r="Y25" s="28"/>
      <c r="Z25">
        <f t="shared" si="8"/>
        <v>8.0213903743315456</v>
      </c>
      <c r="AA25">
        <f t="shared" si="9"/>
        <v>9.706814862627315</v>
      </c>
      <c r="AB25">
        <f t="shared" si="10"/>
        <v>70.32673267326733</v>
      </c>
      <c r="AC25">
        <f t="shared" si="11"/>
        <v>4.6502290220737459</v>
      </c>
      <c r="AD25">
        <f t="shared" si="12"/>
        <v>2.7230385361796507</v>
      </c>
    </row>
    <row r="26" spans="1:30" ht="15">
      <c r="A26">
        <v>4</v>
      </c>
      <c r="B26">
        <v>2018</v>
      </c>
      <c r="C26" s="3">
        <v>117774.474</v>
      </c>
      <c r="D26" s="4">
        <v>1666000</v>
      </c>
      <c r="E26">
        <v>225000</v>
      </c>
      <c r="F26" s="4">
        <v>3412000</v>
      </c>
      <c r="G26" s="4">
        <v>1822000</v>
      </c>
      <c r="H26" s="4">
        <v>6440000</v>
      </c>
      <c r="I26" s="4">
        <v>2311000</v>
      </c>
      <c r="J26" s="4">
        <v>9852000</v>
      </c>
      <c r="K26">
        <v>1.87</v>
      </c>
      <c r="L26" s="14">
        <v>343000</v>
      </c>
      <c r="M26" s="14">
        <v>3819000</v>
      </c>
      <c r="O26" s="3">
        <f t="shared" si="0"/>
        <v>16.910272025984572</v>
      </c>
      <c r="P26">
        <f t="shared" si="1"/>
        <v>6.5943728018757319</v>
      </c>
      <c r="Q26">
        <f t="shared" si="2"/>
        <v>13.505402160864346</v>
      </c>
      <c r="R26">
        <f t="shared" si="3"/>
        <v>1.2683863885839737</v>
      </c>
      <c r="S26">
        <f t="shared" si="4"/>
        <v>1.8874560375146541</v>
      </c>
      <c r="T26">
        <f t="shared" si="5"/>
        <v>0.65367438083637841</v>
      </c>
      <c r="U26">
        <f t="shared" si="6"/>
        <v>0.18825466520307355</v>
      </c>
      <c r="V26">
        <f t="shared" si="7"/>
        <v>0.52814271884939845</v>
      </c>
      <c r="X26" s="13">
        <v>119.26</v>
      </c>
      <c r="Y26" s="28"/>
      <c r="Z26">
        <f t="shared" si="8"/>
        <v>5.6497175141242986</v>
      </c>
      <c r="AA26">
        <f t="shared" si="9"/>
        <v>8.4308425985834337</v>
      </c>
      <c r="AB26">
        <f t="shared" si="10"/>
        <v>63.775401069518715</v>
      </c>
      <c r="AC26">
        <f t="shared" si="11"/>
        <v>4.1165837541735053</v>
      </c>
      <c r="AD26">
        <f t="shared" si="12"/>
        <v>2.8928780773739744</v>
      </c>
    </row>
    <row r="27" spans="1:30" ht="15">
      <c r="A27">
        <v>3</v>
      </c>
      <c r="B27">
        <v>2018</v>
      </c>
      <c r="C27" s="3">
        <v>117611.53599999999</v>
      </c>
      <c r="D27" s="4">
        <v>1542000</v>
      </c>
      <c r="E27">
        <v>213000</v>
      </c>
      <c r="F27" s="4">
        <v>3244000</v>
      </c>
      <c r="G27" s="4">
        <v>1956000</v>
      </c>
      <c r="H27" s="4">
        <v>6645000</v>
      </c>
      <c r="I27" s="4">
        <v>2288000</v>
      </c>
      <c r="J27" s="4">
        <v>9889000</v>
      </c>
      <c r="K27" s="3">
        <v>1.77</v>
      </c>
      <c r="L27" s="14">
        <v>305000</v>
      </c>
      <c r="M27" s="14">
        <v>4009000</v>
      </c>
      <c r="O27" s="3">
        <f t="shared" si="0"/>
        <v>15.593083223784001</v>
      </c>
      <c r="P27">
        <f t="shared" si="1"/>
        <v>6.5659679408138105</v>
      </c>
      <c r="Q27">
        <f t="shared" si="2"/>
        <v>13.813229571984436</v>
      </c>
      <c r="R27">
        <f t="shared" si="3"/>
        <v>1.1697341513292434</v>
      </c>
      <c r="S27">
        <f t="shared" si="4"/>
        <v>2.0483970406905057</v>
      </c>
      <c r="T27">
        <f t="shared" si="5"/>
        <v>0.67195874203660633</v>
      </c>
      <c r="U27">
        <f t="shared" si="6"/>
        <v>0.15593047034764826</v>
      </c>
      <c r="V27">
        <f t="shared" si="7"/>
        <v>0.55273679856611058</v>
      </c>
      <c r="X27" s="27">
        <v>149.16999999999999</v>
      </c>
      <c r="Y27" s="28"/>
      <c r="Z27">
        <f t="shared" si="8"/>
        <v>-1.1173184357541908</v>
      </c>
      <c r="AA27">
        <f t="shared" si="9"/>
        <v>11.377505074656289</v>
      </c>
      <c r="AB27">
        <f t="shared" si="10"/>
        <v>84.276836158192083</v>
      </c>
      <c r="AC27">
        <f t="shared" si="11"/>
        <v>5.4081728807398273</v>
      </c>
      <c r="AD27">
        <f t="shared" si="12"/>
        <v>3.0406905055487052</v>
      </c>
    </row>
    <row r="28" spans="1:30" ht="15">
      <c r="A28">
        <v>2</v>
      </c>
      <c r="B28">
        <v>2018</v>
      </c>
      <c r="C28" s="3">
        <v>118280.12</v>
      </c>
      <c r="D28" s="4">
        <v>1666000</v>
      </c>
      <c r="E28">
        <v>213000</v>
      </c>
      <c r="F28" s="4">
        <v>3322000</v>
      </c>
      <c r="G28" s="4">
        <v>1788000</v>
      </c>
      <c r="H28" s="4">
        <v>6517000</v>
      </c>
      <c r="I28" s="4">
        <v>2223000</v>
      </c>
      <c r="J28" s="4">
        <v>9839000</v>
      </c>
      <c r="K28">
        <v>1.79</v>
      </c>
      <c r="L28" s="14">
        <v>288000</v>
      </c>
      <c r="M28" s="14">
        <v>3790000</v>
      </c>
      <c r="O28" s="3">
        <f t="shared" si="0"/>
        <v>16.932615103160888</v>
      </c>
      <c r="P28">
        <f t="shared" si="1"/>
        <v>6.4118001204093913</v>
      </c>
      <c r="Q28">
        <f t="shared" si="2"/>
        <v>12.785114045618249</v>
      </c>
      <c r="R28">
        <f t="shared" si="3"/>
        <v>1.2432885906040267</v>
      </c>
      <c r="S28">
        <f t="shared" si="4"/>
        <v>1.9617700180614088</v>
      </c>
      <c r="T28">
        <f t="shared" si="5"/>
        <v>0.66236406138835247</v>
      </c>
      <c r="U28">
        <f t="shared" si="6"/>
        <v>0.16107382550335569</v>
      </c>
      <c r="V28">
        <f t="shared" si="7"/>
        <v>0.53290213723284585</v>
      </c>
      <c r="X28" s="13">
        <v>126.89</v>
      </c>
      <c r="Y28" s="28"/>
      <c r="Z28">
        <f t="shared" si="8"/>
        <v>7.8313253012048261</v>
      </c>
      <c r="AA28">
        <f t="shared" si="9"/>
        <v>9.008742152941176</v>
      </c>
      <c r="AB28">
        <f t="shared" si="10"/>
        <v>70.888268156424573</v>
      </c>
      <c r="AC28">
        <f t="shared" si="11"/>
        <v>4.5179302910294998</v>
      </c>
      <c r="AD28">
        <f t="shared" si="12"/>
        <v>2.9965382299819385</v>
      </c>
    </row>
    <row r="29" spans="1:30" ht="15">
      <c r="A29">
        <v>1</v>
      </c>
      <c r="B29">
        <v>2018</v>
      </c>
      <c r="C29" s="3">
        <v>118552.986</v>
      </c>
      <c r="D29" s="4">
        <v>1568000</v>
      </c>
      <c r="E29">
        <v>196000</v>
      </c>
      <c r="F29" s="4">
        <v>3137000</v>
      </c>
      <c r="G29" s="4">
        <v>2146000</v>
      </c>
      <c r="H29" s="4">
        <v>6933000</v>
      </c>
      <c r="I29" s="4">
        <v>2414000</v>
      </c>
      <c r="J29" s="4">
        <v>10070000</v>
      </c>
      <c r="K29">
        <v>1.66</v>
      </c>
      <c r="L29" s="14">
        <v>443000</v>
      </c>
      <c r="M29" s="14">
        <v>4219000</v>
      </c>
      <c r="O29" s="3">
        <f t="shared" si="0"/>
        <v>15.571002979145979</v>
      </c>
      <c r="P29">
        <f t="shared" si="1"/>
        <v>6.2480076506216129</v>
      </c>
      <c r="Q29">
        <f t="shared" si="2"/>
        <v>12.5</v>
      </c>
      <c r="R29">
        <f t="shared" si="3"/>
        <v>1.124883504193849</v>
      </c>
      <c r="S29">
        <f t="shared" si="4"/>
        <v>2.2100733184571246</v>
      </c>
      <c r="T29">
        <f t="shared" si="5"/>
        <v>0.68848063555114203</v>
      </c>
      <c r="U29">
        <f t="shared" si="6"/>
        <v>0.20643056849953401</v>
      </c>
      <c r="V29">
        <f t="shared" si="7"/>
        <v>0.57354540511147367</v>
      </c>
      <c r="X29" s="13">
        <v>141.05000000000001</v>
      </c>
      <c r="Y29" s="28"/>
      <c r="Z29">
        <f t="shared" si="8"/>
        <v>44.347826086956523</v>
      </c>
      <c r="AA29">
        <f t="shared" si="9"/>
        <v>10.664476195982145</v>
      </c>
      <c r="AB29">
        <f t="shared" si="10"/>
        <v>84.969879518072304</v>
      </c>
      <c r="AC29">
        <f t="shared" si="11"/>
        <v>5.3305383089894809</v>
      </c>
      <c r="AD29">
        <f t="shared" si="12"/>
        <v>3.1759642970991395</v>
      </c>
    </row>
    <row r="30" spans="1:30" ht="15">
      <c r="E30">
        <v>131000</v>
      </c>
      <c r="J30" s="14">
        <v>9856000</v>
      </c>
      <c r="K30">
        <v>1.1499999999999999</v>
      </c>
    </row>
    <row r="31" spans="1:30" ht="15">
      <c r="B31" s="1"/>
      <c r="C31">
        <f>AVERAGE(C2:C29)</f>
        <v>181351.55167857144</v>
      </c>
      <c r="E31">
        <v>159000</v>
      </c>
      <c r="O31">
        <f t="shared" ref="O31:AD31" si="13">AVERAGE(O2:O29)</f>
        <v>13.402530884019521</v>
      </c>
      <c r="P31">
        <f t="shared" si="13"/>
        <v>2.8135683700423186</v>
      </c>
      <c r="Q31">
        <f t="shared" si="13"/>
        <v>8.7144117141139539</v>
      </c>
      <c r="R31">
        <f t="shared" si="13"/>
        <v>1.2738305928720954</v>
      </c>
      <c r="S31">
        <f t="shared" si="13"/>
        <v>1.1316574211208983</v>
      </c>
      <c r="T31">
        <f t="shared" si="13"/>
        <v>0.50949248398657354</v>
      </c>
      <c r="U31">
        <f t="shared" si="13"/>
        <v>0.17217619187660424</v>
      </c>
      <c r="V31">
        <f t="shared" si="13"/>
        <v>0.36466354868485346</v>
      </c>
      <c r="Z31">
        <f t="shared" si="13"/>
        <v>-4.8185463607055485</v>
      </c>
      <c r="AA31">
        <f t="shared" si="13"/>
        <v>8.6364817727396765</v>
      </c>
      <c r="AB31">
        <f t="shared" si="13"/>
        <v>96.690036566864151</v>
      </c>
      <c r="AC31">
        <f t="shared" si="13"/>
        <v>2.6055280908099099</v>
      </c>
      <c r="AD31">
        <f t="shared" si="13"/>
        <v>2.1083007476127258</v>
      </c>
    </row>
    <row r="32" spans="1:30" ht="15"/>
    <row r="33" ht="15"/>
    <row r="34" ht="15"/>
    <row r="35" ht="15"/>
    <row r="36" ht="15"/>
    <row r="37" ht="15"/>
    <row r="38" ht="15"/>
    <row r="39" ht="15"/>
    <row r="40" ht="15"/>
    <row r="41" ht="15"/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846F-28E5-43DC-A797-8A4D22186606}">
  <dimension ref="A1:AD31"/>
  <sheetViews>
    <sheetView topLeftCell="S14" workbookViewId="0">
      <selection activeCell="Z24" sqref="Z24"/>
    </sheetView>
  </sheetViews>
  <sheetFormatPr defaultRowHeight="15" customHeight="1"/>
  <cols>
    <col min="2" max="2" width="9.7109375" customWidth="1"/>
    <col min="3" max="3" width="11.28515625" style="4" customWidth="1"/>
    <col min="4" max="4" width="12.28515625" customWidth="1"/>
    <col min="6" max="6" width="14.140625" customWidth="1"/>
    <col min="7" max="7" width="11.28515625" customWidth="1"/>
    <col min="8" max="8" width="11.42578125" customWidth="1"/>
    <col min="9" max="9" width="11" customWidth="1"/>
    <col min="10" max="10" width="11.7109375" customWidth="1"/>
    <col min="13" max="13" width="9.85546875" bestFit="1" customWidth="1"/>
    <col min="15" max="15" width="9.85546875" style="3" bestFit="1" customWidth="1"/>
    <col min="18" max="18" width="9.85546875" bestFit="1" customWidth="1"/>
    <col min="19" max="19" width="20.7109375" bestFit="1" customWidth="1"/>
    <col min="22" max="22" width="16.7109375" customWidth="1"/>
  </cols>
  <sheetData>
    <row r="1" spans="1:30" ht="43.5">
      <c r="A1" t="s">
        <v>1</v>
      </c>
      <c r="B1" t="s">
        <v>2</v>
      </c>
      <c r="C1" s="7" t="s">
        <v>16</v>
      </c>
      <c r="D1" s="2" t="s">
        <v>22</v>
      </c>
      <c r="E1" s="2" t="s">
        <v>23</v>
      </c>
      <c r="F1" s="15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4">
        <v>268028</v>
      </c>
      <c r="D2" s="4">
        <v>1420561</v>
      </c>
      <c r="E2">
        <v>778</v>
      </c>
      <c r="F2" s="16">
        <v>1692019</v>
      </c>
      <c r="G2" s="4">
        <v>1267345</v>
      </c>
      <c r="H2" s="4">
        <v>2487165</v>
      </c>
      <c r="I2" s="4">
        <v>1631848</v>
      </c>
      <c r="J2" s="4">
        <v>4179184</v>
      </c>
      <c r="K2">
        <v>2.5999999999999999E-3</v>
      </c>
      <c r="L2" s="14">
        <v>248104</v>
      </c>
      <c r="M2" s="14">
        <v>1084393</v>
      </c>
      <c r="N2" s="13"/>
      <c r="O2" s="25">
        <f>(D2/J2)*100</f>
        <v>33.991348550339012</v>
      </c>
      <c r="P2" s="13">
        <f>(E2/F2)*100</f>
        <v>4.5980571140158591E-2</v>
      </c>
      <c r="Q2">
        <f>(E2/D2)*100</f>
        <v>5.476709553479224E-2</v>
      </c>
      <c r="R2">
        <f>I2/G2</f>
        <v>1.2876115027873232</v>
      </c>
      <c r="S2">
        <f>H2/F2</f>
        <v>1.4699391673497757</v>
      </c>
      <c r="T2">
        <f>H2/J2</f>
        <v>0.5951317290648126</v>
      </c>
      <c r="U2">
        <f>L2/G2</f>
        <v>0.19576674070596403</v>
      </c>
      <c r="V2">
        <f>M2/(M2+F2)</f>
        <v>0.39057351718693045</v>
      </c>
      <c r="X2" s="13">
        <v>39.770000000000003</v>
      </c>
      <c r="Y2" s="4"/>
      <c r="Z2">
        <f>((K2-K3)/K3)*100</f>
        <v>-99.257142857142853</v>
      </c>
      <c r="AA2">
        <f>X2*C2/D2</f>
        <v>7.5037070284204628</v>
      </c>
      <c r="AB2">
        <f>X2/K2</f>
        <v>15296.153846153848</v>
      </c>
      <c r="AC2">
        <f>X2*C2/F2</f>
        <v>6.2998545288203029</v>
      </c>
      <c r="AD2">
        <f>0.5*(J2+J3)/F2</f>
        <v>2.4739261202149621</v>
      </c>
    </row>
    <row r="3" spans="1:30">
      <c r="A3">
        <v>3</v>
      </c>
      <c r="B3">
        <v>2024</v>
      </c>
      <c r="C3" s="4">
        <v>267717</v>
      </c>
      <c r="D3" s="14">
        <v>1374474</v>
      </c>
      <c r="E3" s="14">
        <v>96154</v>
      </c>
      <c r="F3" s="16">
        <v>1830413</v>
      </c>
      <c r="G3" s="4">
        <v>1219527</v>
      </c>
      <c r="H3">
        <v>2362263</v>
      </c>
      <c r="I3" s="4">
        <v>1527383</v>
      </c>
      <c r="J3" s="4">
        <v>4192676</v>
      </c>
      <c r="K3" s="13">
        <v>0.35</v>
      </c>
      <c r="L3" s="14">
        <v>232689</v>
      </c>
      <c r="M3" s="14">
        <v>1016148</v>
      </c>
      <c r="N3" s="14"/>
      <c r="O3" s="25">
        <f t="shared" ref="O3:O29" si="0">(D3/J3)*100</f>
        <v>32.782738279800299</v>
      </c>
      <c r="P3" s="13">
        <f t="shared" ref="P3:P29" si="1">(E3/F3)*100</f>
        <v>5.2531313971218516</v>
      </c>
      <c r="Q3">
        <f t="shared" ref="Q3:Q29" si="2">(E3/D3)*100</f>
        <v>6.9956943528942706</v>
      </c>
      <c r="R3">
        <f t="shared" ref="R3:R29" si="3">I3/G3</f>
        <v>1.2524388553922956</v>
      </c>
      <c r="S3">
        <f t="shared" ref="S3:S29" si="4">H3/F3</f>
        <v>1.2905628401896183</v>
      </c>
      <c r="T3">
        <f t="shared" ref="T3:T29" si="5">H3/J3</f>
        <v>0.56342607919142806</v>
      </c>
      <c r="U3">
        <f t="shared" ref="U3:U29" si="6">L3/G3</f>
        <v>0.19080266365566323</v>
      </c>
      <c r="V3">
        <f t="shared" ref="V3:V29" si="7">M3/(M3+F3)</f>
        <v>0.35697390640846971</v>
      </c>
      <c r="X3" s="13">
        <v>47.01</v>
      </c>
      <c r="Y3" s="4"/>
      <c r="Z3">
        <f t="shared" ref="Z3:Z29" si="8">((K3-K4)/K4)*100</f>
        <v>9.3749999999999911</v>
      </c>
      <c r="AA3">
        <f t="shared" ref="AA3:AA29" si="9">X3*C3/D3</f>
        <v>9.1565036297521818</v>
      </c>
      <c r="AB3">
        <f t="shared" ref="AB3:AB29" si="10">X3/K3</f>
        <v>134.31428571428572</v>
      </c>
      <c r="AC3">
        <f t="shared" ref="AC3:AC29" si="11">X3*C3/F3</f>
        <v>6.8757030080096682</v>
      </c>
      <c r="AD3">
        <f t="shared" ref="AD3:AD29" si="12">0.5*(J3+J4)/F3</f>
        <v>2.2611238556544344</v>
      </c>
    </row>
    <row r="4" spans="1:30">
      <c r="A4">
        <v>2</v>
      </c>
      <c r="B4">
        <v>2024</v>
      </c>
      <c r="C4" s="16">
        <v>267660</v>
      </c>
      <c r="D4" s="4">
        <v>1344323</v>
      </c>
      <c r="E4" s="4">
        <v>85810</v>
      </c>
      <c r="F4" s="16">
        <v>1666203</v>
      </c>
      <c r="G4" s="4">
        <v>1246262</v>
      </c>
      <c r="H4">
        <v>2418702</v>
      </c>
      <c r="I4" s="4">
        <v>1506481</v>
      </c>
      <c r="J4" s="4">
        <v>4084905</v>
      </c>
      <c r="K4" s="13">
        <v>0.32</v>
      </c>
      <c r="L4" s="14">
        <v>212321</v>
      </c>
      <c r="M4" s="14">
        <v>1056654</v>
      </c>
      <c r="N4" s="14"/>
      <c r="O4" s="25">
        <f t="shared" si="0"/>
        <v>32.909529107776066</v>
      </c>
      <c r="P4" s="13">
        <f t="shared" si="1"/>
        <v>5.1500327391080205</v>
      </c>
      <c r="Q4">
        <f t="shared" si="2"/>
        <v>6.3831385760713761</v>
      </c>
      <c r="R4">
        <f t="shared" si="3"/>
        <v>1.2087995943068151</v>
      </c>
      <c r="S4">
        <f t="shared" si="4"/>
        <v>1.4516250420867085</v>
      </c>
      <c r="T4">
        <f t="shared" si="5"/>
        <v>0.59210728278870628</v>
      </c>
      <c r="U4">
        <f t="shared" si="6"/>
        <v>0.17036626327369364</v>
      </c>
      <c r="V4">
        <f t="shared" si="7"/>
        <v>0.38806812109486472</v>
      </c>
      <c r="X4">
        <v>40.51</v>
      </c>
      <c r="Y4" s="4"/>
      <c r="Z4">
        <f t="shared" si="8"/>
        <v>14.285714285714276</v>
      </c>
      <c r="AA4">
        <f t="shared" si="9"/>
        <v>8.0657004306256752</v>
      </c>
      <c r="AB4">
        <f t="shared" si="10"/>
        <v>126.59374999999999</v>
      </c>
      <c r="AC4">
        <f t="shared" si="11"/>
        <v>6.5075543616234031</v>
      </c>
      <c r="AD4">
        <f t="shared" si="12"/>
        <v>2.4473245456886104</v>
      </c>
    </row>
    <row r="5" spans="1:30">
      <c r="A5">
        <v>1</v>
      </c>
      <c r="B5">
        <v>2024</v>
      </c>
      <c r="C5" s="16">
        <v>267485</v>
      </c>
      <c r="D5" s="4">
        <v>1251616</v>
      </c>
      <c r="E5" s="4">
        <v>76446</v>
      </c>
      <c r="F5" s="16">
        <v>1584850</v>
      </c>
      <c r="G5" s="4">
        <v>1193934</v>
      </c>
      <c r="H5">
        <v>2485724</v>
      </c>
      <c r="I5" s="4">
        <v>1479921</v>
      </c>
      <c r="J5" s="4">
        <v>4070574</v>
      </c>
      <c r="K5" s="13">
        <v>0.28000000000000003</v>
      </c>
      <c r="L5" s="14">
        <v>210294</v>
      </c>
      <c r="M5" s="14">
        <v>1161188</v>
      </c>
      <c r="N5" s="14"/>
      <c r="O5" s="25">
        <f t="shared" si="0"/>
        <v>30.747899436295718</v>
      </c>
      <c r="P5" s="13">
        <f t="shared" si="1"/>
        <v>4.8235479698394164</v>
      </c>
      <c r="Q5">
        <f t="shared" si="2"/>
        <v>6.1077838570296317</v>
      </c>
      <c r="R5">
        <f t="shared" si="3"/>
        <v>1.239533341038952</v>
      </c>
      <c r="S5">
        <f t="shared" si="4"/>
        <v>1.5684285579076884</v>
      </c>
      <c r="T5">
        <f t="shared" si="5"/>
        <v>0.61065687541855274</v>
      </c>
      <c r="U5">
        <f t="shared" si="6"/>
        <v>0.17613536426636647</v>
      </c>
      <c r="V5">
        <f t="shared" si="7"/>
        <v>0.42285940689822937</v>
      </c>
      <c r="X5" s="13">
        <v>36.35</v>
      </c>
      <c r="Y5" s="4"/>
      <c r="Z5">
        <f t="shared" si="8"/>
        <v>0</v>
      </c>
      <c r="AA5">
        <f t="shared" si="9"/>
        <v>7.7684207856083658</v>
      </c>
      <c r="AB5">
        <f t="shared" si="10"/>
        <v>129.82142857142856</v>
      </c>
      <c r="AC5">
        <f t="shared" si="11"/>
        <v>6.1350157743635041</v>
      </c>
      <c r="AD5">
        <f t="shared" si="12"/>
        <v>2.5306486418273022</v>
      </c>
    </row>
    <row r="6" spans="1:30">
      <c r="A6">
        <v>4</v>
      </c>
      <c r="B6">
        <v>2023</v>
      </c>
      <c r="C6" s="16">
        <v>267330</v>
      </c>
      <c r="D6" s="4">
        <v>1228267</v>
      </c>
      <c r="E6" s="4">
        <v>74972</v>
      </c>
      <c r="F6" s="16">
        <v>1537687</v>
      </c>
      <c r="G6" s="4">
        <v>1160995</v>
      </c>
      <c r="H6">
        <v>2413136</v>
      </c>
      <c r="I6" s="4">
        <v>1454041</v>
      </c>
      <c r="J6" s="4">
        <v>3950823</v>
      </c>
      <c r="K6" s="13">
        <v>0.28000000000000003</v>
      </c>
      <c r="L6" s="14">
        <v>198689</v>
      </c>
      <c r="M6" s="14">
        <v>1152947</v>
      </c>
      <c r="N6" s="14"/>
      <c r="O6" s="25">
        <f t="shared" si="0"/>
        <v>31.088889580727862</v>
      </c>
      <c r="P6" s="13">
        <f t="shared" si="1"/>
        <v>4.8756346382586315</v>
      </c>
      <c r="Q6">
        <f t="shared" si="2"/>
        <v>6.103884578841571</v>
      </c>
      <c r="R6">
        <f t="shared" si="3"/>
        <v>1.2524093557681126</v>
      </c>
      <c r="S6">
        <f t="shared" si="4"/>
        <v>1.5693284784224617</v>
      </c>
      <c r="T6">
        <f t="shared" si="5"/>
        <v>0.61079324485050335</v>
      </c>
      <c r="U6">
        <f t="shared" si="6"/>
        <v>0.17113682660132043</v>
      </c>
      <c r="V6">
        <f t="shared" si="7"/>
        <v>0.42850383961549582</v>
      </c>
      <c r="X6" s="27">
        <v>32.799999999999997</v>
      </c>
      <c r="Y6" s="28"/>
      <c r="Z6">
        <f t="shared" si="8"/>
        <v>40.000000000000007</v>
      </c>
      <c r="AA6">
        <f t="shared" si="9"/>
        <v>7.1388582449907068</v>
      </c>
      <c r="AB6">
        <f t="shared" si="10"/>
        <v>117.14285714285712</v>
      </c>
      <c r="AC6">
        <f t="shared" si="11"/>
        <v>5.7023464463183986</v>
      </c>
      <c r="AD6">
        <f t="shared" si="12"/>
        <v>2.5269446903043336</v>
      </c>
    </row>
    <row r="7" spans="1:30">
      <c r="A7">
        <v>3</v>
      </c>
      <c r="B7">
        <v>2023</v>
      </c>
      <c r="C7" s="16">
        <v>266240</v>
      </c>
      <c r="D7" s="14">
        <v>1260612</v>
      </c>
      <c r="E7" s="14">
        <v>53649</v>
      </c>
      <c r="F7" s="16">
        <v>1403506</v>
      </c>
      <c r="G7" s="4">
        <v>1208142</v>
      </c>
      <c r="H7">
        <v>2416971</v>
      </c>
      <c r="I7" s="4">
        <v>1356024</v>
      </c>
      <c r="J7" s="4">
        <v>3820477</v>
      </c>
      <c r="K7">
        <v>0.2</v>
      </c>
      <c r="L7" s="14">
        <v>168831</v>
      </c>
      <c r="M7" s="14">
        <v>1089219</v>
      </c>
      <c r="N7" s="14"/>
      <c r="O7" s="25">
        <f t="shared" si="0"/>
        <v>32.996193930757862</v>
      </c>
      <c r="P7" s="13">
        <f t="shared" si="1"/>
        <v>3.8224987994351292</v>
      </c>
      <c r="Q7">
        <f t="shared" si="2"/>
        <v>4.2557900448353658</v>
      </c>
      <c r="R7">
        <f t="shared" si="3"/>
        <v>1.1224044855654385</v>
      </c>
      <c r="S7">
        <f t="shared" si="4"/>
        <v>1.7220952386380963</v>
      </c>
      <c r="T7">
        <f t="shared" si="5"/>
        <v>0.6326359247811203</v>
      </c>
      <c r="U7">
        <f t="shared" si="6"/>
        <v>0.13974433468913422</v>
      </c>
      <c r="V7">
        <f t="shared" si="7"/>
        <v>0.43695915112978767</v>
      </c>
      <c r="X7" s="13">
        <v>29.63</v>
      </c>
      <c r="Y7" s="4"/>
      <c r="Z7">
        <f t="shared" si="8"/>
        <v>-9.0909090909090864</v>
      </c>
      <c r="AA7">
        <f t="shared" si="9"/>
        <v>6.2578265160096844</v>
      </c>
      <c r="AB7">
        <f t="shared" si="10"/>
        <v>148.14999999999998</v>
      </c>
      <c r="AC7">
        <f t="shared" si="11"/>
        <v>5.6207035808895727</v>
      </c>
      <c r="AD7">
        <f t="shared" si="12"/>
        <v>2.7766375776092156</v>
      </c>
    </row>
    <row r="8" spans="1:30">
      <c r="A8">
        <v>2</v>
      </c>
      <c r="B8">
        <v>2023</v>
      </c>
      <c r="C8" s="16">
        <v>266215</v>
      </c>
      <c r="D8" s="4">
        <v>1208947</v>
      </c>
      <c r="E8" s="4">
        <v>60235</v>
      </c>
      <c r="F8" s="16">
        <v>1452789</v>
      </c>
      <c r="G8" s="4">
        <v>1212159</v>
      </c>
      <c r="H8" s="4">
        <f>3973578-F8</f>
        <v>2520789</v>
      </c>
      <c r="I8" s="4">
        <v>1417943</v>
      </c>
      <c r="J8" s="4">
        <v>3973578</v>
      </c>
      <c r="K8" s="13">
        <v>0.22</v>
      </c>
      <c r="L8" s="14">
        <v>176056</v>
      </c>
      <c r="M8" s="14">
        <v>1151854</v>
      </c>
      <c r="N8" s="14"/>
      <c r="O8" s="25">
        <f t="shared" si="0"/>
        <v>30.424644992497946</v>
      </c>
      <c r="P8" s="13">
        <f t="shared" si="1"/>
        <v>4.146163000958845</v>
      </c>
      <c r="Q8">
        <f t="shared" si="2"/>
        <v>4.9824351274290768</v>
      </c>
      <c r="R8">
        <f t="shared" si="3"/>
        <v>1.1697665075291277</v>
      </c>
      <c r="S8">
        <f t="shared" si="4"/>
        <v>1.7351377247487418</v>
      </c>
      <c r="T8">
        <f t="shared" si="5"/>
        <v>0.63438769793873429</v>
      </c>
      <c r="U8">
        <f t="shared" si="6"/>
        <v>0.14524167209087258</v>
      </c>
      <c r="V8">
        <f t="shared" si="7"/>
        <v>0.44223104663479795</v>
      </c>
      <c r="X8" s="13">
        <v>31.86</v>
      </c>
      <c r="Y8" s="4"/>
      <c r="Z8">
        <f t="shared" si="8"/>
        <v>37.5</v>
      </c>
      <c r="AA8">
        <f t="shared" si="9"/>
        <v>7.0157003574184813</v>
      </c>
      <c r="AB8">
        <f t="shared" si="10"/>
        <v>144.81818181818181</v>
      </c>
      <c r="AC8">
        <f t="shared" si="11"/>
        <v>5.8381567454048735</v>
      </c>
      <c r="AD8">
        <f t="shared" si="12"/>
        <v>2.7390811742104324</v>
      </c>
    </row>
    <row r="9" spans="1:30">
      <c r="A9">
        <v>1</v>
      </c>
      <c r="B9">
        <v>2023</v>
      </c>
      <c r="C9" s="16">
        <v>266140</v>
      </c>
      <c r="D9" s="4">
        <v>1158226</v>
      </c>
      <c r="E9" s="4">
        <v>42830</v>
      </c>
      <c r="F9" s="16">
        <v>1355668</v>
      </c>
      <c r="G9" s="4">
        <v>1172976</v>
      </c>
      <c r="H9" s="4">
        <f>3985036-F9</f>
        <v>2629368</v>
      </c>
      <c r="I9" s="4">
        <v>1468768</v>
      </c>
      <c r="J9" s="4">
        <v>3985036</v>
      </c>
      <c r="K9" s="13">
        <v>0.16</v>
      </c>
      <c r="L9" s="14">
        <v>231388</v>
      </c>
      <c r="M9" s="14">
        <v>1304581</v>
      </c>
      <c r="N9" s="14"/>
      <c r="O9" s="25">
        <f t="shared" si="0"/>
        <v>29.064379845000143</v>
      </c>
      <c r="P9" s="13">
        <f t="shared" si="1"/>
        <v>3.1593280950793265</v>
      </c>
      <c r="Q9">
        <f t="shared" si="2"/>
        <v>3.6978966108514228</v>
      </c>
      <c r="R9">
        <f t="shared" si="3"/>
        <v>1.2521722524587033</v>
      </c>
      <c r="S9">
        <f t="shared" si="4"/>
        <v>1.9395368187491333</v>
      </c>
      <c r="T9">
        <f t="shared" si="5"/>
        <v>0.65981035052130022</v>
      </c>
      <c r="U9">
        <f t="shared" si="6"/>
        <v>0.1972657582081816</v>
      </c>
      <c r="V9">
        <f t="shared" si="7"/>
        <v>0.49039807927754131</v>
      </c>
      <c r="X9" s="27">
        <v>28.33</v>
      </c>
      <c r="Y9" s="28"/>
      <c r="Z9">
        <f t="shared" si="8"/>
        <v>-63.636363636363647</v>
      </c>
      <c r="AA9">
        <f t="shared" si="9"/>
        <v>6.5097366144431215</v>
      </c>
      <c r="AB9">
        <f t="shared" si="10"/>
        <v>177.06249999999997</v>
      </c>
      <c r="AC9">
        <f t="shared" si="11"/>
        <v>5.5616465093223413</v>
      </c>
      <c r="AD9">
        <f t="shared" si="12"/>
        <v>2.4771979570219256</v>
      </c>
    </row>
    <row r="10" spans="1:30">
      <c r="A10">
        <v>4</v>
      </c>
      <c r="B10">
        <v>2022</v>
      </c>
      <c r="C10" s="16">
        <v>266130</v>
      </c>
      <c r="D10" s="4">
        <v>894766</v>
      </c>
      <c r="E10" s="4">
        <v>116706</v>
      </c>
      <c r="F10" s="16">
        <v>1323967</v>
      </c>
      <c r="G10" s="4">
        <v>870615</v>
      </c>
      <c r="H10" s="4">
        <f>2731480-F10</f>
        <v>1407513</v>
      </c>
      <c r="I10" s="4">
        <v>1234807</v>
      </c>
      <c r="J10" s="4">
        <v>2731480</v>
      </c>
      <c r="K10" s="13">
        <v>0.44</v>
      </c>
      <c r="L10" s="14">
        <v>164397</v>
      </c>
      <c r="M10" s="14">
        <v>450468</v>
      </c>
      <c r="N10" s="14"/>
      <c r="O10" s="25">
        <f t="shared" si="0"/>
        <v>32.757552682062475</v>
      </c>
      <c r="P10" s="13">
        <f t="shared" si="1"/>
        <v>8.814872274006829</v>
      </c>
      <c r="Q10">
        <f t="shared" si="2"/>
        <v>13.043186710268383</v>
      </c>
      <c r="R10">
        <f t="shared" si="3"/>
        <v>1.4183157882646176</v>
      </c>
      <c r="S10">
        <f t="shared" si="4"/>
        <v>1.063102781262675</v>
      </c>
      <c r="T10">
        <f t="shared" si="5"/>
        <v>0.51529317439629796</v>
      </c>
      <c r="U10">
        <f t="shared" si="6"/>
        <v>0.18882858668872005</v>
      </c>
      <c r="V10">
        <f t="shared" si="7"/>
        <v>0.25386559665470981</v>
      </c>
      <c r="X10" s="13">
        <v>27.95</v>
      </c>
      <c r="Y10" s="28"/>
      <c r="Z10">
        <f t="shared" si="8"/>
        <v>41.935483870967744</v>
      </c>
      <c r="AA10">
        <f t="shared" si="9"/>
        <v>8.3131606475883082</v>
      </c>
      <c r="AB10">
        <f t="shared" si="10"/>
        <v>63.522727272727273</v>
      </c>
      <c r="AC10">
        <f t="shared" si="11"/>
        <v>5.6182166927121298</v>
      </c>
      <c r="AD10">
        <f t="shared" si="12"/>
        <v>2.0220503985371239</v>
      </c>
    </row>
    <row r="11" spans="1:30">
      <c r="A11">
        <v>3</v>
      </c>
      <c r="B11">
        <v>2022</v>
      </c>
      <c r="C11" s="16">
        <v>264905</v>
      </c>
      <c r="D11" s="14">
        <v>902563</v>
      </c>
      <c r="E11" s="14">
        <v>82946</v>
      </c>
      <c r="F11" s="16">
        <v>1183137</v>
      </c>
      <c r="G11" s="4">
        <v>916017</v>
      </c>
      <c r="H11" s="4">
        <f>2622776-F11</f>
        <v>1439639</v>
      </c>
      <c r="I11" s="4">
        <v>1158216</v>
      </c>
      <c r="J11" s="4">
        <v>2622776</v>
      </c>
      <c r="K11">
        <v>0.31</v>
      </c>
      <c r="L11" s="14">
        <v>185094</v>
      </c>
      <c r="M11" s="14">
        <v>462904</v>
      </c>
      <c r="N11" s="14"/>
      <c r="O11" s="25">
        <f t="shared" si="0"/>
        <v>34.412507968656108</v>
      </c>
      <c r="P11" s="13">
        <f t="shared" si="1"/>
        <v>7.0106843079034808</v>
      </c>
      <c r="Q11">
        <f t="shared" si="2"/>
        <v>9.1900509992100261</v>
      </c>
      <c r="R11">
        <f t="shared" si="3"/>
        <v>1.2644044815762152</v>
      </c>
      <c r="S11">
        <f t="shared" si="4"/>
        <v>1.2167982237052852</v>
      </c>
      <c r="T11">
        <f t="shared" si="5"/>
        <v>0.54889895286520851</v>
      </c>
      <c r="U11">
        <f t="shared" si="6"/>
        <v>0.20206393549464693</v>
      </c>
      <c r="V11">
        <f t="shared" si="7"/>
        <v>0.28122264269237524</v>
      </c>
      <c r="X11" s="27">
        <v>24.71</v>
      </c>
      <c r="Y11" s="28"/>
      <c r="Z11">
        <f t="shared" si="8"/>
        <v>40.909090909090907</v>
      </c>
      <c r="AA11">
        <f t="shared" si="9"/>
        <v>7.2524605484603288</v>
      </c>
      <c r="AB11">
        <f t="shared" si="10"/>
        <v>79.709677419354847</v>
      </c>
      <c r="AC11">
        <f t="shared" si="11"/>
        <v>5.5325820678416786</v>
      </c>
      <c r="AD11">
        <f t="shared" si="12"/>
        <v>2.240011934374464</v>
      </c>
    </row>
    <row r="12" spans="1:30">
      <c r="A12">
        <v>2</v>
      </c>
      <c r="B12">
        <v>2022</v>
      </c>
      <c r="C12" s="16">
        <v>266595</v>
      </c>
      <c r="D12" s="4">
        <v>890231</v>
      </c>
      <c r="E12" s="4">
        <v>58650</v>
      </c>
      <c r="F12" s="16">
        <v>1205058</v>
      </c>
      <c r="G12" s="4">
        <v>945465</v>
      </c>
      <c r="H12" s="4">
        <f>2677706-F12</f>
        <v>1472648</v>
      </c>
      <c r="I12" s="4">
        <v>1145357</v>
      </c>
      <c r="J12" s="4">
        <v>2677706</v>
      </c>
      <c r="K12" s="13">
        <v>0.22</v>
      </c>
      <c r="L12" s="14">
        <v>217384</v>
      </c>
      <c r="M12" s="14">
        <v>476056</v>
      </c>
      <c r="N12" s="14"/>
      <c r="O12" s="25">
        <f t="shared" si="0"/>
        <v>33.246032238042559</v>
      </c>
      <c r="P12" s="13">
        <f t="shared" si="1"/>
        <v>4.8669856554622273</v>
      </c>
      <c r="Q12">
        <f t="shared" si="2"/>
        <v>6.5881776752326076</v>
      </c>
      <c r="R12">
        <f t="shared" si="3"/>
        <v>1.2114218929309917</v>
      </c>
      <c r="S12">
        <f t="shared" si="4"/>
        <v>1.2220557018832288</v>
      </c>
      <c r="T12">
        <f t="shared" si="5"/>
        <v>0.54996627710435719</v>
      </c>
      <c r="U12">
        <f t="shared" si="6"/>
        <v>0.22992284219934106</v>
      </c>
      <c r="V12">
        <f t="shared" si="7"/>
        <v>0.28317889209179153</v>
      </c>
      <c r="X12" s="13">
        <v>25.89</v>
      </c>
      <c r="Y12" s="28"/>
      <c r="Z12">
        <f t="shared" si="8"/>
        <v>9.9999999999999947</v>
      </c>
      <c r="AA12">
        <f t="shared" si="9"/>
        <v>7.7532062464686131</v>
      </c>
      <c r="AB12">
        <f t="shared" si="10"/>
        <v>117.68181818181819</v>
      </c>
      <c r="AC12">
        <f t="shared" si="11"/>
        <v>5.727645100899708</v>
      </c>
      <c r="AD12">
        <f t="shared" si="12"/>
        <v>2.2087447243203231</v>
      </c>
    </row>
    <row r="13" spans="1:30">
      <c r="A13">
        <v>1</v>
      </c>
      <c r="B13">
        <v>2022</v>
      </c>
      <c r="C13" s="16">
        <v>268415</v>
      </c>
      <c r="D13" s="4">
        <v>852744</v>
      </c>
      <c r="E13" s="4">
        <v>53040</v>
      </c>
      <c r="F13" s="16">
        <v>1244642</v>
      </c>
      <c r="G13" s="4">
        <v>855191</v>
      </c>
      <c r="H13" s="4">
        <f>2645625-F13</f>
        <v>1400983</v>
      </c>
      <c r="I13" s="4">
        <v>1081626</v>
      </c>
      <c r="J13" s="4">
        <v>2645625</v>
      </c>
      <c r="K13" s="13">
        <v>0.2</v>
      </c>
      <c r="L13" s="14">
        <v>194378</v>
      </c>
      <c r="M13" s="14">
        <v>480422</v>
      </c>
      <c r="N13" s="14"/>
      <c r="O13" s="25">
        <f t="shared" si="0"/>
        <v>32.232232459248763</v>
      </c>
      <c r="P13" s="13">
        <f t="shared" si="1"/>
        <v>4.2614663493598961</v>
      </c>
      <c r="Q13">
        <f t="shared" si="2"/>
        <v>6.2199206326869501</v>
      </c>
      <c r="R13">
        <f t="shared" si="3"/>
        <v>1.2647771082717194</v>
      </c>
      <c r="S13">
        <f t="shared" si="4"/>
        <v>1.1256112199331214</v>
      </c>
      <c r="T13">
        <f t="shared" si="5"/>
        <v>0.52954708244743676</v>
      </c>
      <c r="U13">
        <f t="shared" si="6"/>
        <v>0.22729191490555911</v>
      </c>
      <c r="V13">
        <f t="shared" si="7"/>
        <v>0.27849517467178031</v>
      </c>
      <c r="X13" s="13">
        <v>31.36</v>
      </c>
      <c r="Y13" s="28"/>
      <c r="Z13">
        <f t="shared" si="8"/>
        <v>-19.999999999999996</v>
      </c>
      <c r="AA13">
        <f t="shared" si="9"/>
        <v>9.8710684566528766</v>
      </c>
      <c r="AB13">
        <f t="shared" si="10"/>
        <v>156.79999999999998</v>
      </c>
      <c r="AC13">
        <f t="shared" si="11"/>
        <v>6.7629843762302739</v>
      </c>
      <c r="AD13">
        <f t="shared" si="12"/>
        <v>2.1235347192204665</v>
      </c>
    </row>
    <row r="14" spans="1:30">
      <c r="A14">
        <v>4</v>
      </c>
      <c r="B14">
        <v>2021</v>
      </c>
      <c r="C14" s="16">
        <v>269995</v>
      </c>
      <c r="D14" s="4">
        <v>858510</v>
      </c>
      <c r="E14" s="4">
        <v>68489</v>
      </c>
      <c r="F14" s="16">
        <v>1237945</v>
      </c>
      <c r="G14" s="4">
        <v>849268</v>
      </c>
      <c r="H14" s="4">
        <f>2640456-F14</f>
        <v>1402511</v>
      </c>
      <c r="I14" s="4">
        <v>1113400</v>
      </c>
      <c r="J14" s="4">
        <v>2640456</v>
      </c>
      <c r="K14" s="13">
        <v>0.25</v>
      </c>
      <c r="L14" s="14">
        <v>205542</v>
      </c>
      <c r="M14" s="14">
        <v>501583</v>
      </c>
      <c r="N14" s="14"/>
      <c r="O14" s="25">
        <f t="shared" si="0"/>
        <v>32.513702178714588</v>
      </c>
      <c r="P14" s="13">
        <f t="shared" si="1"/>
        <v>5.5324751907394916</v>
      </c>
      <c r="Q14">
        <f t="shared" si="2"/>
        <v>7.9776589672805205</v>
      </c>
      <c r="R14">
        <f t="shared" si="3"/>
        <v>1.3110113650814583</v>
      </c>
      <c r="S14">
        <f t="shared" si="4"/>
        <v>1.1329348234372287</v>
      </c>
      <c r="T14">
        <f t="shared" si="5"/>
        <v>0.53116242043041051</v>
      </c>
      <c r="U14">
        <f t="shared" si="6"/>
        <v>0.24202254176537913</v>
      </c>
      <c r="V14">
        <f t="shared" si="7"/>
        <v>0.28834430949085038</v>
      </c>
      <c r="X14" s="27">
        <v>32.07</v>
      </c>
      <c r="Y14" s="28"/>
      <c r="Z14">
        <f t="shared" si="8"/>
        <v>-16.666666666666664</v>
      </c>
      <c r="AA14">
        <f t="shared" si="9"/>
        <v>10.085776112101199</v>
      </c>
      <c r="AB14">
        <f t="shared" si="10"/>
        <v>128.28</v>
      </c>
      <c r="AC14">
        <f t="shared" si="11"/>
        <v>6.9944461587550339</v>
      </c>
      <c r="AD14">
        <f t="shared" si="12"/>
        <v>2.107128345766573</v>
      </c>
    </row>
    <row r="15" spans="1:30">
      <c r="A15">
        <v>3</v>
      </c>
      <c r="B15">
        <v>2021</v>
      </c>
      <c r="C15" s="16">
        <v>269905</v>
      </c>
      <c r="D15" s="4">
        <v>892013</v>
      </c>
      <c r="E15" s="14">
        <v>82954</v>
      </c>
      <c r="F15" s="16">
        <v>1234291</v>
      </c>
      <c r="G15" s="4">
        <v>848483</v>
      </c>
      <c r="H15" s="4">
        <f>2576562-F15</f>
        <v>1342271</v>
      </c>
      <c r="I15" s="4">
        <v>1065948</v>
      </c>
      <c r="J15" s="4">
        <v>2576562</v>
      </c>
      <c r="K15">
        <v>0.3</v>
      </c>
      <c r="L15" s="14">
        <v>166568</v>
      </c>
      <c r="M15" s="14">
        <v>454241</v>
      </c>
      <c r="N15" s="14"/>
      <c r="O15" s="25">
        <f t="shared" si="0"/>
        <v>34.620280823826477</v>
      </c>
      <c r="P15" s="13">
        <f t="shared" si="1"/>
        <v>6.7207814040611176</v>
      </c>
      <c r="Q15">
        <f t="shared" si="2"/>
        <v>9.2996402518797368</v>
      </c>
      <c r="R15">
        <f t="shared" si="3"/>
        <v>1.2562985940790801</v>
      </c>
      <c r="S15">
        <f t="shared" si="4"/>
        <v>1.0874834216566434</v>
      </c>
      <c r="T15">
        <f t="shared" si="5"/>
        <v>0.5209542793846994</v>
      </c>
      <c r="U15">
        <f t="shared" si="6"/>
        <v>0.19631271339555417</v>
      </c>
      <c r="V15">
        <f t="shared" si="7"/>
        <v>0.26901533402979627</v>
      </c>
      <c r="X15" s="27">
        <v>28.06</v>
      </c>
      <c r="Y15" s="28"/>
      <c r="Z15">
        <f t="shared" si="8"/>
        <v>57.894736842105253</v>
      </c>
      <c r="AA15">
        <f t="shared" si="9"/>
        <v>8.4903855661296408</v>
      </c>
      <c r="AB15">
        <f t="shared" si="10"/>
        <v>93.533333333333331</v>
      </c>
      <c r="AC15">
        <f t="shared" si="11"/>
        <v>6.1359390127611722</v>
      </c>
      <c r="AD15">
        <f t="shared" si="12"/>
        <v>2.0608928526579224</v>
      </c>
    </row>
    <row r="16" spans="1:30">
      <c r="A16">
        <v>2</v>
      </c>
      <c r="B16">
        <v>2021</v>
      </c>
      <c r="C16" s="16">
        <v>270355</v>
      </c>
      <c r="D16" s="4">
        <v>801633</v>
      </c>
      <c r="E16" s="4">
        <v>51903</v>
      </c>
      <c r="F16" s="16">
        <v>1192495</v>
      </c>
      <c r="G16" s="4">
        <v>811348</v>
      </c>
      <c r="H16" s="4">
        <f>2510921-F16</f>
        <v>1318426</v>
      </c>
      <c r="I16" s="4">
        <v>1106421</v>
      </c>
      <c r="J16" s="4">
        <v>2510921</v>
      </c>
      <c r="K16" s="13">
        <v>0.19</v>
      </c>
      <c r="L16" s="14">
        <v>234266</v>
      </c>
      <c r="M16" s="14">
        <v>488263</v>
      </c>
      <c r="N16" s="14"/>
      <c r="O16" s="25">
        <f t="shared" si="0"/>
        <v>31.925855094604728</v>
      </c>
      <c r="P16" s="13">
        <f t="shared" si="1"/>
        <v>4.3524710795433101</v>
      </c>
      <c r="Q16">
        <f t="shared" si="2"/>
        <v>6.4746586031263682</v>
      </c>
      <c r="R16">
        <f t="shared" si="3"/>
        <v>1.363682414944019</v>
      </c>
      <c r="S16">
        <f t="shared" si="4"/>
        <v>1.1056029585029707</v>
      </c>
      <c r="T16">
        <f t="shared" si="5"/>
        <v>0.52507665513968782</v>
      </c>
      <c r="U16">
        <f t="shared" si="6"/>
        <v>0.28873676893268979</v>
      </c>
      <c r="V16">
        <f t="shared" si="7"/>
        <v>0.29050166650999132</v>
      </c>
      <c r="X16" s="13">
        <v>22.76</v>
      </c>
      <c r="Y16" s="28"/>
      <c r="Z16">
        <f t="shared" si="8"/>
        <v>11.764705882352935</v>
      </c>
      <c r="AA16">
        <f t="shared" si="9"/>
        <v>7.6759312553250689</v>
      </c>
      <c r="AB16">
        <f t="shared" si="10"/>
        <v>119.78947368421053</v>
      </c>
      <c r="AC16">
        <f t="shared" si="11"/>
        <v>5.1600046960364621</v>
      </c>
      <c r="AD16">
        <f t="shared" si="12"/>
        <v>2.0821818959408636</v>
      </c>
    </row>
    <row r="17" spans="1:30">
      <c r="A17">
        <v>1</v>
      </c>
      <c r="B17">
        <v>2021</v>
      </c>
      <c r="C17" s="16">
        <v>270790</v>
      </c>
      <c r="D17" s="4">
        <v>754764</v>
      </c>
      <c r="E17" s="4">
        <v>45517</v>
      </c>
      <c r="F17" s="16">
        <v>1147228</v>
      </c>
      <c r="G17" s="4">
        <v>796702</v>
      </c>
      <c r="H17" s="4">
        <f>2455062-F17</f>
        <v>1307834</v>
      </c>
      <c r="I17" s="4">
        <v>1064111</v>
      </c>
      <c r="J17" s="4">
        <v>2455062</v>
      </c>
      <c r="K17" s="13">
        <v>0.17</v>
      </c>
      <c r="L17" s="14">
        <v>225330</v>
      </c>
      <c r="M17" s="14">
        <v>515810</v>
      </c>
      <c r="N17" s="14"/>
      <c r="O17" s="25">
        <f t="shared" si="0"/>
        <v>30.743174714121274</v>
      </c>
      <c r="P17" s="13">
        <f t="shared" si="1"/>
        <v>3.9675635531908218</v>
      </c>
      <c r="Q17">
        <f t="shared" si="2"/>
        <v>6.0306267919508612</v>
      </c>
      <c r="R17">
        <f t="shared" si="3"/>
        <v>1.3356449462910851</v>
      </c>
      <c r="S17">
        <f t="shared" si="4"/>
        <v>1.1399948397354318</v>
      </c>
      <c r="T17">
        <f t="shared" si="5"/>
        <v>0.53270915357738424</v>
      </c>
      <c r="U17">
        <f t="shared" si="6"/>
        <v>0.28282846032770093</v>
      </c>
      <c r="V17">
        <f t="shared" si="7"/>
        <v>0.31016128314566477</v>
      </c>
      <c r="X17" s="13">
        <v>25.1</v>
      </c>
      <c r="Y17" s="28"/>
      <c r="Z17">
        <f t="shared" si="8"/>
        <v>-10.52631578947368</v>
      </c>
      <c r="AA17">
        <f t="shared" si="9"/>
        <v>9.0052373987100598</v>
      </c>
      <c r="AB17">
        <f t="shared" si="10"/>
        <v>147.64705882352942</v>
      </c>
      <c r="AC17">
        <f t="shared" si="11"/>
        <v>5.9245668690094737</v>
      </c>
      <c r="AD17">
        <f t="shared" si="12"/>
        <v>2.1224787051919933</v>
      </c>
    </row>
    <row r="18" spans="1:30">
      <c r="A18">
        <v>4</v>
      </c>
      <c r="B18">
        <v>2020</v>
      </c>
      <c r="C18" s="16">
        <v>270965</v>
      </c>
      <c r="D18" s="4">
        <v>765104</v>
      </c>
      <c r="E18" s="4">
        <v>52436</v>
      </c>
      <c r="F18" s="17">
        <v>1105254</v>
      </c>
      <c r="G18" s="4">
        <v>754721</v>
      </c>
      <c r="H18" s="7">
        <f>2414872-F19</f>
        <v>1377499</v>
      </c>
      <c r="I18" s="4">
        <v>1035446</v>
      </c>
      <c r="J18" s="4">
        <v>2414872</v>
      </c>
      <c r="K18" s="13">
        <v>0.19</v>
      </c>
      <c r="L18" s="14">
        <v>163438</v>
      </c>
      <c r="M18" s="14">
        <v>553247</v>
      </c>
      <c r="N18" s="14"/>
      <c r="O18" s="25">
        <f t="shared" si="0"/>
        <v>31.683004316584896</v>
      </c>
      <c r="P18" s="13">
        <f t="shared" si="1"/>
        <v>4.7442488332998574</v>
      </c>
      <c r="Q18">
        <f t="shared" si="2"/>
        <v>6.8534473744745821</v>
      </c>
      <c r="R18">
        <f t="shared" si="3"/>
        <v>1.371958644320219</v>
      </c>
      <c r="S18">
        <f t="shared" si="4"/>
        <v>1.2463189456903119</v>
      </c>
      <c r="T18">
        <f t="shared" si="5"/>
        <v>0.57042319427282273</v>
      </c>
      <c r="U18">
        <f t="shared" si="6"/>
        <v>0.21655419684890179</v>
      </c>
      <c r="V18">
        <f t="shared" si="7"/>
        <v>0.33358255436686501</v>
      </c>
      <c r="X18" s="13">
        <v>21.28</v>
      </c>
      <c r="Y18" s="28"/>
      <c r="Z18">
        <f t="shared" si="8"/>
        <v>18.75</v>
      </c>
      <c r="AA18">
        <f t="shared" si="9"/>
        <v>7.5364070766850002</v>
      </c>
      <c r="AB18">
        <f t="shared" si="10"/>
        <v>112</v>
      </c>
      <c r="AC18">
        <f t="shared" si="11"/>
        <v>5.2170226934261263</v>
      </c>
      <c r="AD18">
        <f t="shared" si="12"/>
        <v>2.1684743959307093</v>
      </c>
    </row>
    <row r="19" spans="1:30">
      <c r="A19">
        <v>3</v>
      </c>
      <c r="B19">
        <v>2020</v>
      </c>
      <c r="C19" s="16">
        <v>268985</v>
      </c>
      <c r="D19" s="14">
        <v>753364</v>
      </c>
      <c r="E19" s="14">
        <v>44655</v>
      </c>
      <c r="F19" s="16">
        <v>1037373</v>
      </c>
      <c r="G19" s="4">
        <v>793456</v>
      </c>
      <c r="H19" s="4">
        <f>2378558-F19</f>
        <v>1341185</v>
      </c>
      <c r="I19" s="4">
        <v>999785</v>
      </c>
      <c r="J19" s="4">
        <v>2378558</v>
      </c>
      <c r="K19">
        <v>0.16</v>
      </c>
      <c r="L19" s="14">
        <v>157515</v>
      </c>
      <c r="M19" s="14">
        <v>553264</v>
      </c>
      <c r="N19" s="14"/>
      <c r="O19" s="25">
        <f t="shared" si="0"/>
        <v>31.673139776284625</v>
      </c>
      <c r="P19" s="13">
        <f t="shared" si="1"/>
        <v>4.3046233129260161</v>
      </c>
      <c r="Q19">
        <f t="shared" si="2"/>
        <v>5.9274135743146736</v>
      </c>
      <c r="R19">
        <f t="shared" si="3"/>
        <v>1.2600383638160151</v>
      </c>
      <c r="S19">
        <f t="shared" si="4"/>
        <v>1.2928666930795385</v>
      </c>
      <c r="T19">
        <f t="shared" si="5"/>
        <v>0.56386474494210359</v>
      </c>
      <c r="U19">
        <f t="shared" si="6"/>
        <v>0.19851762416567523</v>
      </c>
      <c r="V19">
        <f t="shared" si="7"/>
        <v>0.34782543094370366</v>
      </c>
      <c r="X19" s="13">
        <v>17.53</v>
      </c>
      <c r="Y19" s="28"/>
      <c r="Z19">
        <f t="shared" si="8"/>
        <v>-5.8823529411764754</v>
      </c>
      <c r="AA19">
        <f t="shared" si="9"/>
        <v>6.2590023547713995</v>
      </c>
      <c r="AB19">
        <f t="shared" si="10"/>
        <v>109.5625</v>
      </c>
      <c r="AC19">
        <f t="shared" si="11"/>
        <v>4.5454306695855786</v>
      </c>
      <c r="AD19">
        <f t="shared" si="12"/>
        <v>2.2498498611396287</v>
      </c>
    </row>
    <row r="20" spans="1:30">
      <c r="A20">
        <v>2</v>
      </c>
      <c r="B20">
        <v>2020</v>
      </c>
      <c r="C20" s="16">
        <v>269440</v>
      </c>
      <c r="D20" s="4">
        <v>709771</v>
      </c>
      <c r="E20" s="4">
        <v>45497</v>
      </c>
      <c r="F20" s="18">
        <v>993026</v>
      </c>
      <c r="G20" s="6">
        <v>732660</v>
      </c>
      <c r="H20" s="4">
        <f>2289309-F20</f>
        <v>1296283</v>
      </c>
      <c r="I20" s="4">
        <v>956246</v>
      </c>
      <c r="J20" s="6">
        <v>2289309</v>
      </c>
      <c r="K20" s="13">
        <v>0.17</v>
      </c>
      <c r="L20" s="14">
        <v>141658</v>
      </c>
      <c r="M20" s="14">
        <v>539257</v>
      </c>
      <c r="N20" s="14"/>
      <c r="O20" s="25">
        <f t="shared" si="0"/>
        <v>31.003722083825291</v>
      </c>
      <c r="P20" s="13">
        <f t="shared" si="1"/>
        <v>4.5816524441454707</v>
      </c>
      <c r="Q20">
        <f t="shared" si="2"/>
        <v>6.4100956505689863</v>
      </c>
      <c r="R20">
        <f t="shared" si="3"/>
        <v>1.3051702017306799</v>
      </c>
      <c r="S20">
        <f t="shared" si="4"/>
        <v>1.3053867673152566</v>
      </c>
      <c r="T20">
        <f t="shared" si="5"/>
        <v>0.56623330445999209</v>
      </c>
      <c r="U20">
        <f t="shared" si="6"/>
        <v>0.19334752818496984</v>
      </c>
      <c r="V20">
        <f t="shared" si="7"/>
        <v>0.35193042016389925</v>
      </c>
      <c r="X20" s="13">
        <v>14.49</v>
      </c>
      <c r="Y20" s="28"/>
      <c r="Z20">
        <f t="shared" si="8"/>
        <v>30.769230769230777</v>
      </c>
      <c r="AA20">
        <f t="shared" si="9"/>
        <v>5.5006271036714658</v>
      </c>
      <c r="AB20">
        <f t="shared" si="10"/>
        <v>85.235294117647058</v>
      </c>
      <c r="AC20">
        <f t="shared" si="11"/>
        <v>3.9316046105540039</v>
      </c>
      <c r="AD20">
        <f t="shared" si="12"/>
        <v>2.3324963294012444</v>
      </c>
    </row>
    <row r="21" spans="1:30">
      <c r="A21">
        <v>1</v>
      </c>
      <c r="B21">
        <v>2020</v>
      </c>
      <c r="C21" s="18">
        <v>270710</v>
      </c>
      <c r="D21" s="5">
        <v>734133</v>
      </c>
      <c r="E21" s="5">
        <v>36397</v>
      </c>
      <c r="F21" s="18">
        <v>950238</v>
      </c>
      <c r="G21" s="6">
        <v>735755</v>
      </c>
      <c r="H21" s="4">
        <f>2343150-F21</f>
        <v>1392912</v>
      </c>
      <c r="I21" s="4">
        <v>1001940</v>
      </c>
      <c r="J21" s="6">
        <v>2343150</v>
      </c>
      <c r="K21" s="13">
        <v>0.13</v>
      </c>
      <c r="L21" s="14">
        <v>134981</v>
      </c>
      <c r="M21" s="14">
        <v>628389</v>
      </c>
      <c r="N21" s="14"/>
      <c r="O21" s="25">
        <f t="shared" si="0"/>
        <v>31.331028743358303</v>
      </c>
      <c r="P21" s="13">
        <f t="shared" si="1"/>
        <v>3.8303035660539781</v>
      </c>
      <c r="Q21">
        <f t="shared" si="2"/>
        <v>4.9578209942885012</v>
      </c>
      <c r="R21">
        <f t="shared" si="3"/>
        <v>1.3617848332665086</v>
      </c>
      <c r="S21">
        <f t="shared" si="4"/>
        <v>1.465855922411017</v>
      </c>
      <c r="T21">
        <f t="shared" si="5"/>
        <v>0.59446130209333592</v>
      </c>
      <c r="U21">
        <f t="shared" si="6"/>
        <v>0.18345916779362695</v>
      </c>
      <c r="V21">
        <f t="shared" si="7"/>
        <v>0.39806046646864651</v>
      </c>
      <c r="X21" s="27">
        <v>12.78</v>
      </c>
      <c r="Y21" s="28"/>
      <c r="Z21">
        <f t="shared" si="8"/>
        <v>-23.529411764705884</v>
      </c>
      <c r="AA21">
        <f t="shared" si="9"/>
        <v>4.7125981259526544</v>
      </c>
      <c r="AB21">
        <f t="shared" si="10"/>
        <v>98.307692307692292</v>
      </c>
      <c r="AC21">
        <f t="shared" si="11"/>
        <v>3.6408497660586083</v>
      </c>
      <c r="AD21">
        <f t="shared" si="12"/>
        <v>2.470803630248422</v>
      </c>
    </row>
    <row r="22" spans="1:30" ht="13.5" customHeight="1">
      <c r="A22">
        <v>4</v>
      </c>
      <c r="B22">
        <v>2019</v>
      </c>
      <c r="C22" s="16">
        <v>273640</v>
      </c>
      <c r="D22" s="9">
        <v>797623</v>
      </c>
      <c r="E22" s="4">
        <v>47310</v>
      </c>
      <c r="F22" s="18">
        <v>1026765</v>
      </c>
      <c r="G22" s="8">
        <v>712476</v>
      </c>
      <c r="H22" s="7">
        <f>2352553-F22</f>
        <v>1325788</v>
      </c>
      <c r="I22" s="8">
        <v>1050304</v>
      </c>
      <c r="J22" s="8">
        <v>2352553</v>
      </c>
      <c r="K22" s="13">
        <v>0.17</v>
      </c>
      <c r="L22" s="14">
        <v>110833</v>
      </c>
      <c r="M22" s="14">
        <v>578121</v>
      </c>
      <c r="N22" s="14"/>
      <c r="O22" s="25">
        <f t="shared" si="0"/>
        <v>33.904570906585313</v>
      </c>
      <c r="P22" s="13">
        <f t="shared" si="1"/>
        <v>4.6076755635418039</v>
      </c>
      <c r="Q22">
        <f t="shared" si="2"/>
        <v>5.9313735937905498</v>
      </c>
      <c r="R22">
        <f t="shared" si="3"/>
        <v>1.4741605331267298</v>
      </c>
      <c r="S22">
        <f t="shared" si="4"/>
        <v>1.2912282752138999</v>
      </c>
      <c r="T22">
        <f t="shared" si="5"/>
        <v>0.56355287213508054</v>
      </c>
      <c r="U22">
        <f t="shared" si="6"/>
        <v>0.15556032764612421</v>
      </c>
      <c r="V22">
        <f t="shared" si="7"/>
        <v>0.36022558611639705</v>
      </c>
      <c r="X22" s="13">
        <v>15.47</v>
      </c>
      <c r="Y22" s="28"/>
      <c r="Z22">
        <f t="shared" si="8"/>
        <v>325</v>
      </c>
      <c r="AA22">
        <f t="shared" si="9"/>
        <v>5.3072827639122737</v>
      </c>
      <c r="AB22">
        <f t="shared" si="10"/>
        <v>91</v>
      </c>
      <c r="AC22">
        <f t="shared" si="11"/>
        <v>4.1228623881803523</v>
      </c>
      <c r="AD22">
        <f t="shared" si="12"/>
        <v>2.1913295642138171</v>
      </c>
    </row>
    <row r="23" spans="1:30">
      <c r="A23">
        <v>3</v>
      </c>
      <c r="B23">
        <v>2019</v>
      </c>
      <c r="C23" s="16">
        <v>272825</v>
      </c>
      <c r="D23" s="14">
        <v>841502</v>
      </c>
      <c r="E23" s="14">
        <v>11527</v>
      </c>
      <c r="F23" s="18">
        <v>989464</v>
      </c>
      <c r="G23" s="6">
        <v>769954</v>
      </c>
      <c r="H23" s="4">
        <f>2147408-F23</f>
        <v>1157944</v>
      </c>
      <c r="I23" s="6">
        <v>1079792</v>
      </c>
      <c r="J23" s="6">
        <v>2147408</v>
      </c>
      <c r="K23">
        <v>0.04</v>
      </c>
      <c r="L23" s="14">
        <v>120732</v>
      </c>
      <c r="M23" s="14">
        <v>276434</v>
      </c>
      <c r="N23" s="14"/>
      <c r="O23" s="25">
        <f t="shared" si="0"/>
        <v>39.186870869438877</v>
      </c>
      <c r="P23" s="13">
        <f t="shared" si="1"/>
        <v>1.1649741678322809</v>
      </c>
      <c r="Q23">
        <f t="shared" si="2"/>
        <v>1.369812549465123</v>
      </c>
      <c r="R23">
        <f t="shared" si="3"/>
        <v>1.4024110531278493</v>
      </c>
      <c r="S23">
        <f t="shared" si="4"/>
        <v>1.1702740069370892</v>
      </c>
      <c r="T23">
        <f t="shared" si="5"/>
        <v>0.53922868872612939</v>
      </c>
      <c r="U23">
        <f t="shared" si="6"/>
        <v>0.15680417271681166</v>
      </c>
      <c r="V23">
        <f t="shared" si="7"/>
        <v>0.2183698844614653</v>
      </c>
      <c r="X23" s="13">
        <v>15.45</v>
      </c>
      <c r="Y23" s="28"/>
      <c r="Z23">
        <f t="shared" si="8"/>
        <v>-77.777777777777771</v>
      </c>
      <c r="AA23">
        <f t="shared" si="9"/>
        <v>5.0090745476540759</v>
      </c>
      <c r="AB23">
        <f t="shared" si="10"/>
        <v>386.25</v>
      </c>
      <c r="AC23">
        <f t="shared" si="11"/>
        <v>4.2600299252928862</v>
      </c>
      <c r="AD23">
        <f t="shared" si="12"/>
        <v>2.1445100579707801</v>
      </c>
    </row>
    <row r="24" spans="1:30">
      <c r="A24">
        <v>2</v>
      </c>
      <c r="B24">
        <v>2019</v>
      </c>
      <c r="C24" s="18">
        <v>273570</v>
      </c>
      <c r="D24" s="9">
        <v>825793</v>
      </c>
      <c r="E24" s="9">
        <v>49233</v>
      </c>
      <c r="F24" s="18">
        <v>1015793</v>
      </c>
      <c r="G24" s="9">
        <v>646897</v>
      </c>
      <c r="H24" s="4">
        <f>2096423-F24</f>
        <v>1080630</v>
      </c>
      <c r="I24" s="9">
        <v>1116474</v>
      </c>
      <c r="J24" s="9">
        <v>2096423</v>
      </c>
      <c r="K24" s="13">
        <v>0.18</v>
      </c>
      <c r="L24" s="14">
        <v>111231</v>
      </c>
      <c r="M24" s="14">
        <v>336600</v>
      </c>
      <c r="N24" s="14"/>
      <c r="O24" s="25">
        <f t="shared" si="0"/>
        <v>39.390571463869648</v>
      </c>
      <c r="P24" s="13">
        <f t="shared" si="1"/>
        <v>4.8467551952021726</v>
      </c>
      <c r="Q24">
        <f t="shared" si="2"/>
        <v>5.9619057076046902</v>
      </c>
      <c r="R24">
        <f t="shared" si="3"/>
        <v>1.7258914479430265</v>
      </c>
      <c r="S24">
        <f t="shared" si="4"/>
        <v>1.0638289494020927</v>
      </c>
      <c r="T24">
        <f t="shared" si="5"/>
        <v>0.51546372082351699</v>
      </c>
      <c r="U24">
        <f t="shared" si="6"/>
        <v>0.17194545654099494</v>
      </c>
      <c r="V24">
        <f t="shared" si="7"/>
        <v>0.24889214895374348</v>
      </c>
      <c r="X24" s="13">
        <v>13.85</v>
      </c>
      <c r="Y24" s="28"/>
      <c r="Z24">
        <f t="shared" si="8"/>
        <v>-10.000000000000009</v>
      </c>
      <c r="AA24">
        <f t="shared" si="9"/>
        <v>4.5882497187551845</v>
      </c>
      <c r="AB24">
        <f t="shared" si="10"/>
        <v>76.944444444444443</v>
      </c>
      <c r="AC24">
        <f t="shared" si="11"/>
        <v>3.7300360408075268</v>
      </c>
      <c r="AD24">
        <f t="shared" si="12"/>
        <v>1.9926737041897316</v>
      </c>
    </row>
    <row r="25" spans="1:30">
      <c r="A25">
        <v>1</v>
      </c>
      <c r="B25">
        <v>2019</v>
      </c>
      <c r="C25" s="18">
        <v>274735</v>
      </c>
      <c r="D25" s="9">
        <v>722621</v>
      </c>
      <c r="E25" s="9">
        <v>55911</v>
      </c>
      <c r="F25" s="18">
        <v>990605</v>
      </c>
      <c r="G25" s="9">
        <v>624442</v>
      </c>
      <c r="H25" s="4">
        <f>1951865-F25</f>
        <v>961260</v>
      </c>
      <c r="I25" s="4">
        <v>998420</v>
      </c>
      <c r="J25" s="9">
        <v>1951865</v>
      </c>
      <c r="K25" s="13">
        <v>0.2</v>
      </c>
      <c r="L25" s="14">
        <v>130728</v>
      </c>
      <c r="M25" s="14">
        <v>268571</v>
      </c>
      <c r="N25" s="14"/>
      <c r="O25" s="25">
        <f t="shared" si="0"/>
        <v>37.022078883529339</v>
      </c>
      <c r="P25" s="13">
        <f t="shared" si="1"/>
        <v>5.6441265691168532</v>
      </c>
      <c r="Q25">
        <f t="shared" si="2"/>
        <v>7.7372509240666965</v>
      </c>
      <c r="R25">
        <f t="shared" si="3"/>
        <v>1.5988994974713424</v>
      </c>
      <c r="S25">
        <f t="shared" si="4"/>
        <v>0.97037668899309004</v>
      </c>
      <c r="T25">
        <f t="shared" si="5"/>
        <v>0.4924828305236274</v>
      </c>
      <c r="U25">
        <f t="shared" si="6"/>
        <v>0.20935170920597909</v>
      </c>
      <c r="V25">
        <f t="shared" si="7"/>
        <v>0.21329107289211358</v>
      </c>
      <c r="X25" s="13">
        <v>10.49</v>
      </c>
      <c r="Y25" s="28"/>
      <c r="Z25">
        <f t="shared" si="8"/>
        <v>33.33333333333335</v>
      </c>
      <c r="AA25">
        <f t="shared" si="9"/>
        <v>3.9882180977303454</v>
      </c>
      <c r="AB25">
        <f t="shared" si="10"/>
        <v>52.449999999999996</v>
      </c>
      <c r="AC25">
        <f t="shared" si="11"/>
        <v>2.9093030521751859</v>
      </c>
      <c r="AD25">
        <f t="shared" si="12"/>
        <v>1.9113339827681064</v>
      </c>
    </row>
    <row r="26" spans="1:30">
      <c r="A26">
        <v>4</v>
      </c>
      <c r="B26">
        <v>2018</v>
      </c>
      <c r="C26" s="18">
        <v>276630</v>
      </c>
      <c r="D26" s="9">
        <v>717431</v>
      </c>
      <c r="E26" s="4">
        <v>41997</v>
      </c>
      <c r="F26" s="18">
        <v>954303</v>
      </c>
      <c r="G26" s="9">
        <v>531966</v>
      </c>
      <c r="H26" s="4">
        <f>1834889-F26</f>
        <v>880586</v>
      </c>
      <c r="I26" s="9">
        <v>951542</v>
      </c>
      <c r="J26" s="9">
        <v>1834889</v>
      </c>
      <c r="K26" s="13">
        <v>0.15</v>
      </c>
      <c r="L26" s="14">
        <v>66502</v>
      </c>
      <c r="M26" s="14">
        <v>260154</v>
      </c>
      <c r="N26" s="14"/>
      <c r="O26" s="25">
        <f t="shared" si="0"/>
        <v>39.099422362878627</v>
      </c>
      <c r="P26" s="13">
        <f t="shared" si="1"/>
        <v>4.4008035183793828</v>
      </c>
      <c r="Q26">
        <f t="shared" si="2"/>
        <v>5.8538033622745598</v>
      </c>
      <c r="R26">
        <f t="shared" si="3"/>
        <v>1.7887270991003184</v>
      </c>
      <c r="S26">
        <f t="shared" si="4"/>
        <v>0.92275304594033547</v>
      </c>
      <c r="T26">
        <f t="shared" si="5"/>
        <v>0.47991240887050934</v>
      </c>
      <c r="U26">
        <f t="shared" si="6"/>
        <v>0.12501174887116845</v>
      </c>
      <c r="V26">
        <f t="shared" si="7"/>
        <v>0.21421425377761419</v>
      </c>
      <c r="X26" s="13">
        <v>9.09</v>
      </c>
      <c r="Y26" s="28"/>
      <c r="Z26">
        <f t="shared" si="8"/>
        <v>49.999999999999986</v>
      </c>
      <c r="AA26">
        <f t="shared" si="9"/>
        <v>3.5049596407180625</v>
      </c>
      <c r="AB26">
        <f t="shared" si="10"/>
        <v>60.6</v>
      </c>
      <c r="AC26">
        <f t="shared" si="11"/>
        <v>2.6349772556515072</v>
      </c>
      <c r="AD26">
        <f t="shared" si="12"/>
        <v>1.9880006664549938</v>
      </c>
    </row>
    <row r="27" spans="1:30">
      <c r="A27">
        <v>3</v>
      </c>
      <c r="B27">
        <v>2018</v>
      </c>
      <c r="C27" s="18">
        <v>276745</v>
      </c>
      <c r="D27" s="9">
        <v>764795</v>
      </c>
      <c r="E27" s="9">
        <v>28802</v>
      </c>
      <c r="F27" s="18">
        <v>967100</v>
      </c>
      <c r="G27" s="9">
        <v>618093</v>
      </c>
      <c r="H27" s="4">
        <f>1959421-F27</f>
        <v>992321</v>
      </c>
      <c r="I27" s="9">
        <v>1050380</v>
      </c>
      <c r="J27" s="9">
        <v>1959421</v>
      </c>
      <c r="K27" s="13">
        <v>0.1</v>
      </c>
      <c r="L27" s="14">
        <v>146185</v>
      </c>
      <c r="M27" s="14">
        <v>277311</v>
      </c>
      <c r="N27" s="14"/>
      <c r="O27" s="25">
        <f t="shared" si="0"/>
        <v>39.031683339108845</v>
      </c>
      <c r="P27" s="13">
        <f t="shared" si="1"/>
        <v>2.978182194188812</v>
      </c>
      <c r="Q27">
        <f t="shared" si="2"/>
        <v>3.7659765035074759</v>
      </c>
      <c r="R27">
        <f t="shared" si="3"/>
        <v>1.6993882797572533</v>
      </c>
      <c r="S27">
        <f t="shared" si="4"/>
        <v>1.0260789990693826</v>
      </c>
      <c r="T27">
        <f t="shared" si="5"/>
        <v>0.50643582976807944</v>
      </c>
      <c r="U27">
        <f t="shared" si="6"/>
        <v>0.23650971617539757</v>
      </c>
      <c r="V27">
        <f t="shared" si="7"/>
        <v>0.22284518539292886</v>
      </c>
      <c r="X27" s="13">
        <v>11.97</v>
      </c>
      <c r="Y27" s="28"/>
      <c r="Z27">
        <f t="shared" si="8"/>
        <v>-16.666666666666661</v>
      </c>
      <c r="AA27">
        <f t="shared" si="9"/>
        <v>4.3314059976856552</v>
      </c>
      <c r="AB27">
        <f t="shared" si="10"/>
        <v>119.7</v>
      </c>
      <c r="AC27">
        <f t="shared" si="11"/>
        <v>3.4253310412573676</v>
      </c>
      <c r="AD27">
        <f t="shared" si="12"/>
        <v>2.0645491676145178</v>
      </c>
    </row>
    <row r="28" spans="1:30">
      <c r="A28">
        <v>2</v>
      </c>
      <c r="B28">
        <v>2018</v>
      </c>
      <c r="C28" s="18">
        <v>279365</v>
      </c>
      <c r="D28" s="14">
        <v>700262</v>
      </c>
      <c r="E28" s="14">
        <v>33322</v>
      </c>
      <c r="F28" s="18">
        <v>936293</v>
      </c>
      <c r="G28" s="9">
        <v>563083</v>
      </c>
      <c r="H28" s="4">
        <f>2033830-F28</f>
        <v>1097537</v>
      </c>
      <c r="I28" s="9">
        <v>1133943</v>
      </c>
      <c r="J28" s="9">
        <v>2033830</v>
      </c>
      <c r="K28" s="13">
        <v>0.12</v>
      </c>
      <c r="L28" s="14">
        <v>214040</v>
      </c>
      <c r="M28" s="14">
        <v>437687</v>
      </c>
      <c r="N28" s="14"/>
      <c r="O28" s="25">
        <f t="shared" si="0"/>
        <v>34.430704631163863</v>
      </c>
      <c r="P28" s="13">
        <f t="shared" si="1"/>
        <v>3.5589286686966579</v>
      </c>
      <c r="Q28">
        <f t="shared" si="2"/>
        <v>4.7585046739648877</v>
      </c>
      <c r="R28">
        <f t="shared" si="3"/>
        <v>2.0138114629637194</v>
      </c>
      <c r="S28">
        <f t="shared" si="4"/>
        <v>1.1722153214859024</v>
      </c>
      <c r="T28">
        <f t="shared" si="5"/>
        <v>0.5396404812594956</v>
      </c>
      <c r="U28">
        <f t="shared" si="6"/>
        <v>0.38012158065507218</v>
      </c>
      <c r="V28">
        <f t="shared" si="7"/>
        <v>0.3185541274254356</v>
      </c>
      <c r="X28" s="13">
        <v>10.24</v>
      </c>
      <c r="Y28" s="28"/>
      <c r="Z28">
        <f t="shared" si="8"/>
        <v>19.999999999999989</v>
      </c>
      <c r="AA28">
        <f t="shared" si="9"/>
        <v>4.0851818319429016</v>
      </c>
      <c r="AB28">
        <f t="shared" si="10"/>
        <v>85.333333333333343</v>
      </c>
      <c r="AC28">
        <f t="shared" si="11"/>
        <v>3.0553444274388468</v>
      </c>
      <c r="AD28">
        <f t="shared" si="12"/>
        <v>2.1983625852163797</v>
      </c>
    </row>
    <row r="29" spans="1:30">
      <c r="A29">
        <v>1</v>
      </c>
      <c r="B29">
        <v>2018</v>
      </c>
      <c r="C29" s="18">
        <v>278745</v>
      </c>
      <c r="D29" s="9">
        <v>700262</v>
      </c>
      <c r="E29" s="9">
        <v>28725</v>
      </c>
      <c r="F29" s="18">
        <v>940228</v>
      </c>
      <c r="G29" s="9">
        <v>560008</v>
      </c>
      <c r="H29" s="4">
        <f>2082793-F29</f>
        <v>1142565</v>
      </c>
      <c r="I29" s="9">
        <v>1149904</v>
      </c>
      <c r="J29" s="9">
        <v>2082793</v>
      </c>
      <c r="K29" s="13">
        <v>0.1</v>
      </c>
      <c r="L29" s="14">
        <v>203177</v>
      </c>
      <c r="M29" s="14">
        <v>479010</v>
      </c>
      <c r="N29" s="14"/>
      <c r="O29" s="25">
        <f t="shared" si="0"/>
        <v>33.621296019335574</v>
      </c>
      <c r="P29" s="13">
        <f t="shared" si="1"/>
        <v>3.0551100371399276</v>
      </c>
      <c r="Q29">
        <f t="shared" si="2"/>
        <v>4.1020360950615631</v>
      </c>
      <c r="R29">
        <f t="shared" si="3"/>
        <v>2.0533706661333411</v>
      </c>
      <c r="S29">
        <f t="shared" si="4"/>
        <v>1.215199930229689</v>
      </c>
      <c r="T29">
        <f t="shared" si="5"/>
        <v>0.54857347801725853</v>
      </c>
      <c r="U29">
        <f t="shared" si="6"/>
        <v>0.36281088841587977</v>
      </c>
      <c r="V29">
        <f t="shared" si="7"/>
        <v>0.33751210156436057</v>
      </c>
      <c r="X29" s="13">
        <v>8.5500000000000007</v>
      </c>
      <c r="Y29" s="28"/>
      <c r="Z29">
        <f t="shared" si="8"/>
        <v>-37.5</v>
      </c>
      <c r="AA29">
        <f t="shared" si="9"/>
        <v>3.4033972284659169</v>
      </c>
      <c r="AB29">
        <f t="shared" si="10"/>
        <v>85.5</v>
      </c>
      <c r="AC29">
        <f t="shared" si="11"/>
        <v>2.5347785324410674</v>
      </c>
      <c r="AD29">
        <f t="shared" si="12"/>
        <v>2.1557430750839157</v>
      </c>
    </row>
    <row r="30" spans="1:30" ht="15" customHeight="1">
      <c r="E30">
        <v>46034</v>
      </c>
      <c r="J30" s="14">
        <v>1970987</v>
      </c>
      <c r="K30">
        <v>0.16</v>
      </c>
      <c r="Q30" s="13"/>
    </row>
    <row r="31" spans="1:30" ht="15" customHeight="1">
      <c r="B31" s="1"/>
      <c r="C31">
        <f>AVERAGE(C2:C29)</f>
        <v>270366.42857142858</v>
      </c>
      <c r="O31">
        <f t="shared" ref="O31:AD31" si="13">AVERAGE(O2:O29)</f>
        <v>33.494109117086964</v>
      </c>
      <c r="P31">
        <f t="shared" si="13"/>
        <v>4.4471786105618492</v>
      </c>
      <c r="Q31">
        <f t="shared" si="13"/>
        <v>5.9655268528037597</v>
      </c>
      <c r="R31">
        <f t="shared" si="13"/>
        <v>1.4023680203229625</v>
      </c>
      <c r="S31">
        <f t="shared" si="13"/>
        <v>1.2850936208563002</v>
      </c>
      <c r="T31">
        <f t="shared" si="13"/>
        <v>0.55831535842116409</v>
      </c>
      <c r="U31">
        <f t="shared" si="13"/>
        <v>0.20837362515790678</v>
      </c>
      <c r="V31">
        <f t="shared" si="13"/>
        <v>0.32773768571643752</v>
      </c>
      <c r="Z31">
        <f t="shared" si="13"/>
        <v>12.535131739354018</v>
      </c>
      <c r="AA31">
        <f t="shared" si="13"/>
        <v>6.6460744402374896</v>
      </c>
      <c r="AB31">
        <f t="shared" si="13"/>
        <v>662.28229293995321</v>
      </c>
      <c r="AC31">
        <f t="shared" si="13"/>
        <v>5.0144620118523964</v>
      </c>
      <c r="AD31">
        <f t="shared" si="13"/>
        <v>2.2524298270990424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2B59-175A-4057-A2CE-A159956C0FBA}">
  <dimension ref="A1:AD31"/>
  <sheetViews>
    <sheetView topLeftCell="S14" workbookViewId="0">
      <selection activeCell="Z23" sqref="Z23:Z24"/>
    </sheetView>
  </sheetViews>
  <sheetFormatPr defaultRowHeight="15"/>
  <cols>
    <col min="1" max="1" width="6.7109375" customWidth="1"/>
    <col min="2" max="2" width="15" customWidth="1"/>
    <col min="3" max="3" width="12.5703125" style="3" bestFit="1" customWidth="1"/>
    <col min="4" max="4" width="9.85546875" bestFit="1" customWidth="1"/>
    <col min="6" max="7" width="9.85546875" bestFit="1" customWidth="1"/>
    <col min="8" max="8" width="14.7109375" customWidth="1"/>
    <col min="9" max="9" width="9.85546875" bestFit="1" customWidth="1"/>
    <col min="10" max="10" width="11.7109375" customWidth="1"/>
    <col min="12" max="13" width="9.85546875" bestFit="1" customWidth="1"/>
  </cols>
  <sheetData>
    <row r="1" spans="1:30" ht="43.5">
      <c r="A1" t="s">
        <v>1</v>
      </c>
      <c r="B1" t="s">
        <v>2</v>
      </c>
      <c r="C1" s="2" t="s">
        <v>16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s="3"/>
      <c r="X1" t="s">
        <v>32</v>
      </c>
      <c r="Y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3">
        <v>19607.788</v>
      </c>
      <c r="D2" s="14">
        <v>1388558</v>
      </c>
      <c r="E2" s="14">
        <v>58342</v>
      </c>
      <c r="F2" s="14">
        <v>7631333</v>
      </c>
      <c r="G2" s="14">
        <v>799452</v>
      </c>
      <c r="H2" s="14">
        <v>12698832</v>
      </c>
      <c r="I2" s="14">
        <v>1619732</v>
      </c>
      <c r="J2" s="14">
        <v>20330165</v>
      </c>
      <c r="K2" s="13">
        <v>0.3</v>
      </c>
      <c r="L2" s="14">
        <v>1017398</v>
      </c>
      <c r="M2" s="14">
        <v>6946530</v>
      </c>
      <c r="O2">
        <f>(E2/J2)*100</f>
        <v>0.28697258482653731</v>
      </c>
      <c r="P2">
        <f>(E2/F2)*100</f>
        <v>0.76450601749392921</v>
      </c>
      <c r="Q2">
        <f>(E2/D2)*100</f>
        <v>4.2016249951388414</v>
      </c>
      <c r="R2">
        <f>I2/G2</f>
        <v>2.0260528461996468</v>
      </c>
      <c r="S2">
        <f>H2/F2</f>
        <v>1.6640385107031759</v>
      </c>
      <c r="T2">
        <f>H2/J2</f>
        <v>0.62463005096121949</v>
      </c>
      <c r="U2">
        <f>L2/G2</f>
        <v>1.2726192441822648</v>
      </c>
      <c r="V2">
        <f>M2/(M2+F2)</f>
        <v>0.47651222953597522</v>
      </c>
      <c r="X2" s="13">
        <v>69.09</v>
      </c>
      <c r="Y2" s="4"/>
      <c r="Z2">
        <f>((K2-K3)/K3)*100</f>
        <v>-67.032967032967036</v>
      </c>
      <c r="AA2">
        <f>X2*C2/D2</f>
        <v>0.97561792371654632</v>
      </c>
      <c r="AB2">
        <f>X2/K2</f>
        <v>230.3</v>
      </c>
      <c r="AC2">
        <f>X2*C2/F2</f>
        <v>0.17751840640684927</v>
      </c>
      <c r="AD2">
        <f>0.5*(J2+J3)/F2</f>
        <v>2.6506978531797785</v>
      </c>
    </row>
    <row r="3" spans="1:30">
      <c r="A3">
        <v>3</v>
      </c>
      <c r="B3">
        <v>2024</v>
      </c>
      <c r="C3" s="33">
        <v>19607.788</v>
      </c>
      <c r="D3" s="14">
        <v>1658108</v>
      </c>
      <c r="E3" s="14">
        <v>177975</v>
      </c>
      <c r="F3" s="14">
        <v>7519398</v>
      </c>
      <c r="G3" s="14">
        <v>896811</v>
      </c>
      <c r="H3" s="14">
        <v>12607153</v>
      </c>
      <c r="I3" s="14">
        <v>2090326</v>
      </c>
      <c r="J3" s="14">
        <v>20126551</v>
      </c>
      <c r="K3" s="13">
        <v>0.91</v>
      </c>
      <c r="L3" s="14">
        <v>1435639</v>
      </c>
      <c r="M3" s="14">
        <v>6813252</v>
      </c>
      <c r="O3">
        <f t="shared" ref="O3:O29" si="0">(E3/J3)*100</f>
        <v>0.88427967613527025</v>
      </c>
      <c r="P3">
        <f t="shared" ref="P3:P29" si="1">(E3/F3)*100</f>
        <v>2.3668783059494922</v>
      </c>
      <c r="Q3">
        <f t="shared" ref="Q3:Q29" si="2">(E3/D3)*100</f>
        <v>10.733619281735567</v>
      </c>
      <c r="R3">
        <f t="shared" ref="R3:R29" si="3">I3/G3</f>
        <v>2.3308433995568745</v>
      </c>
      <c r="S3">
        <f t="shared" ref="S3:S29" si="4">H3/F3</f>
        <v>1.6766173302703222</v>
      </c>
      <c r="T3">
        <f t="shared" ref="T3:T29" si="5">H3/J3</f>
        <v>0.62639410994958844</v>
      </c>
      <c r="U3">
        <f t="shared" ref="U3:U29" si="6">L3/G3</f>
        <v>1.600826707076519</v>
      </c>
      <c r="V3">
        <f t="shared" ref="V3:V29" si="7">M3/(M3+F3)</f>
        <v>0.47536582558005674</v>
      </c>
      <c r="X3">
        <v>77.48</v>
      </c>
      <c r="Y3" s="4"/>
      <c r="Z3">
        <f t="shared" ref="Z3:Z29" si="8">((K3-K4)/K4)*100</f>
        <v>-4.2105263157894663</v>
      </c>
      <c r="AA3">
        <f t="shared" ref="AA3:AA29" si="9">X3*C3/D3</f>
        <v>0.91623188250705023</v>
      </c>
      <c r="AB3">
        <f t="shared" ref="AB3:AB29" si="10">X3/K3</f>
        <v>85.142857142857139</v>
      </c>
      <c r="AC3">
        <f t="shared" ref="AC3:AC29" si="11">X3*C3/F3</f>
        <v>0.20203896831102702</v>
      </c>
      <c r="AD3">
        <f t="shared" ref="AD3:AD29" si="12">0.5*(J3+J4)/F3</f>
        <v>2.6220169486972229</v>
      </c>
    </row>
    <row r="4" spans="1:30">
      <c r="A4">
        <v>2</v>
      </c>
      <c r="B4">
        <v>2024</v>
      </c>
      <c r="C4" s="33">
        <v>19607.788</v>
      </c>
      <c r="D4" s="14">
        <v>1548490</v>
      </c>
      <c r="E4" s="14">
        <v>186593</v>
      </c>
      <c r="F4" s="14">
        <v>7350441</v>
      </c>
      <c r="G4" s="14">
        <v>833296</v>
      </c>
      <c r="H4" s="14">
        <v>11954986</v>
      </c>
      <c r="I4" s="14">
        <v>1812571</v>
      </c>
      <c r="J4" s="14">
        <v>19305427</v>
      </c>
      <c r="K4" s="13">
        <v>0.95</v>
      </c>
      <c r="L4" s="14">
        <v>1153161</v>
      </c>
      <c r="M4" s="14">
        <v>6334790</v>
      </c>
      <c r="O4">
        <f t="shared" si="0"/>
        <v>0.96653132821149201</v>
      </c>
      <c r="P4">
        <f t="shared" si="1"/>
        <v>2.5385279604312179</v>
      </c>
      <c r="Q4">
        <f t="shared" si="2"/>
        <v>12.049997093943132</v>
      </c>
      <c r="R4">
        <f t="shared" si="3"/>
        <v>2.1751826481826386</v>
      </c>
      <c r="S4">
        <f t="shared" si="4"/>
        <v>1.6264311216156964</v>
      </c>
      <c r="T4">
        <f t="shared" si="5"/>
        <v>0.61925519699719667</v>
      </c>
      <c r="U4">
        <f t="shared" si="6"/>
        <v>1.3838551967128128</v>
      </c>
      <c r="V4">
        <f t="shared" si="7"/>
        <v>0.46289244222476039</v>
      </c>
      <c r="X4" s="13">
        <v>61.73</v>
      </c>
      <c r="Y4" s="4"/>
      <c r="Z4">
        <f t="shared" si="8"/>
        <v>-2000</v>
      </c>
      <c r="AA4">
        <f t="shared" si="9"/>
        <v>0.7816574554824377</v>
      </c>
      <c r="AB4">
        <f t="shared" si="10"/>
        <v>64.978947368421046</v>
      </c>
      <c r="AC4">
        <f t="shared" si="11"/>
        <v>0.16466886180570661</v>
      </c>
      <c r="AD4">
        <f t="shared" si="12"/>
        <v>2.6096519242859033</v>
      </c>
    </row>
    <row r="5" spans="1:30" ht="15" customHeight="1">
      <c r="A5">
        <v>1</v>
      </c>
      <c r="B5">
        <v>2024</v>
      </c>
      <c r="C5" s="33">
        <v>19607.788</v>
      </c>
      <c r="D5" s="14">
        <v>1095992</v>
      </c>
      <c r="E5" s="13">
        <v>-9687</v>
      </c>
      <c r="F5" s="14">
        <v>7172445</v>
      </c>
      <c r="G5" s="14">
        <v>783084</v>
      </c>
      <c r="H5" s="14">
        <v>11886313</v>
      </c>
      <c r="I5" s="14">
        <v>2147474</v>
      </c>
      <c r="J5" s="14">
        <v>19058758</v>
      </c>
      <c r="K5" s="34">
        <v>-0.05</v>
      </c>
      <c r="L5" s="14">
        <v>1534544</v>
      </c>
      <c r="M5" s="14">
        <v>6326394</v>
      </c>
      <c r="O5">
        <f t="shared" si="0"/>
        <v>-5.0827026608974202E-2</v>
      </c>
      <c r="P5">
        <f t="shared" si="1"/>
        <v>-0.13505854698084124</v>
      </c>
      <c r="Q5">
        <f t="shared" si="2"/>
        <v>-0.88385681647311298</v>
      </c>
      <c r="R5">
        <f t="shared" si="3"/>
        <v>2.7423290477139108</v>
      </c>
      <c r="S5">
        <f t="shared" si="4"/>
        <v>1.6572191212341119</v>
      </c>
      <c r="T5">
        <f t="shared" si="5"/>
        <v>0.62366671532321261</v>
      </c>
      <c r="U5">
        <f t="shared" si="6"/>
        <v>1.9596160820550541</v>
      </c>
      <c r="V5">
        <f t="shared" si="7"/>
        <v>0.46866208271689141</v>
      </c>
      <c r="X5" s="13">
        <v>67.540000000000006</v>
      </c>
      <c r="Y5" s="4"/>
      <c r="Z5">
        <f t="shared" si="8"/>
        <v>-110.86956521739131</v>
      </c>
      <c r="AA5">
        <f t="shared" si="9"/>
        <v>1.2083208650428108</v>
      </c>
      <c r="AB5">
        <f t="shared" si="10"/>
        <v>-1350.8</v>
      </c>
      <c r="AC5">
        <f t="shared" si="11"/>
        <v>0.18463857185659843</v>
      </c>
      <c r="AD5">
        <f t="shared" si="12"/>
        <v>2.6533026046208787</v>
      </c>
    </row>
    <row r="6" spans="1:30">
      <c r="A6">
        <v>4</v>
      </c>
      <c r="B6">
        <v>2023</v>
      </c>
      <c r="C6" s="33">
        <v>19607.788</v>
      </c>
      <c r="D6" s="14">
        <v>1339514</v>
      </c>
      <c r="E6" s="14">
        <v>90401</v>
      </c>
      <c r="F6" s="14">
        <v>7087801</v>
      </c>
      <c r="G6" s="14">
        <v>729344</v>
      </c>
      <c r="H6" s="14">
        <v>11914775</v>
      </c>
      <c r="I6" s="14">
        <v>2397592</v>
      </c>
      <c r="J6" s="14">
        <v>19002576</v>
      </c>
      <c r="K6" s="13">
        <v>0.46</v>
      </c>
      <c r="L6" s="14">
        <v>1805976</v>
      </c>
      <c r="M6" s="14">
        <v>6501851</v>
      </c>
      <c r="O6">
        <f t="shared" si="0"/>
        <v>0.47573023783722795</v>
      </c>
      <c r="P6">
        <f t="shared" si="1"/>
        <v>1.2754449511209471</v>
      </c>
      <c r="Q6">
        <f t="shared" si="2"/>
        <v>6.7487909794149221</v>
      </c>
      <c r="R6">
        <f t="shared" si="3"/>
        <v>3.2873266935766936</v>
      </c>
      <c r="S6">
        <f t="shared" si="4"/>
        <v>1.6810256100587475</v>
      </c>
      <c r="T6">
        <f t="shared" si="5"/>
        <v>0.6270084119121534</v>
      </c>
      <c r="U6">
        <f t="shared" si="6"/>
        <v>2.4761648824148823</v>
      </c>
      <c r="V6">
        <f t="shared" si="7"/>
        <v>0.47844131696676268</v>
      </c>
      <c r="X6" s="13">
        <v>71.8</v>
      </c>
      <c r="Y6" s="28"/>
      <c r="Z6">
        <f t="shared" si="8"/>
        <v>-66.176470588235304</v>
      </c>
      <c r="AA6">
        <f t="shared" si="9"/>
        <v>1.0510074388173622</v>
      </c>
      <c r="AB6">
        <f t="shared" si="10"/>
        <v>156.08695652173913</v>
      </c>
      <c r="AC6">
        <f t="shared" si="11"/>
        <v>0.19862848553451207</v>
      </c>
      <c r="AD6">
        <f t="shared" si="12"/>
        <v>2.6823570526316978</v>
      </c>
    </row>
    <row r="7" spans="1:30">
      <c r="A7">
        <v>3</v>
      </c>
      <c r="B7">
        <v>2023</v>
      </c>
      <c r="C7" s="33">
        <v>19607.788</v>
      </c>
      <c r="D7" s="14">
        <v>1649860</v>
      </c>
      <c r="E7" s="14">
        <v>266449</v>
      </c>
      <c r="F7" s="14">
        <v>7030378</v>
      </c>
      <c r="G7" s="14">
        <v>757988</v>
      </c>
      <c r="H7" s="14">
        <v>11991072</v>
      </c>
      <c r="I7" s="14">
        <v>2782772</v>
      </c>
      <c r="J7" s="14">
        <v>19021450</v>
      </c>
      <c r="K7" s="13">
        <v>1.36</v>
      </c>
      <c r="L7" s="14">
        <v>2145131</v>
      </c>
      <c r="M7" s="14">
        <v>6465479</v>
      </c>
      <c r="O7">
        <f t="shared" si="0"/>
        <v>1.4007817490254422</v>
      </c>
      <c r="P7">
        <f t="shared" si="1"/>
        <v>3.7899669121631869</v>
      </c>
      <c r="Q7">
        <f t="shared" si="2"/>
        <v>16.149794528020557</v>
      </c>
      <c r="R7">
        <f t="shared" si="3"/>
        <v>3.6712612864583609</v>
      </c>
      <c r="S7">
        <f t="shared" si="4"/>
        <v>1.7056084324342162</v>
      </c>
      <c r="T7">
        <f t="shared" si="5"/>
        <v>0.63039736718283834</v>
      </c>
      <c r="U7">
        <f t="shared" si="6"/>
        <v>2.8300329292812023</v>
      </c>
      <c r="V7">
        <f t="shared" si="7"/>
        <v>0.47907139205757737</v>
      </c>
      <c r="X7">
        <v>54.57</v>
      </c>
      <c r="Y7" s="4"/>
      <c r="Z7">
        <f t="shared" si="8"/>
        <v>7.0866141732283534</v>
      </c>
      <c r="AA7">
        <f t="shared" si="9"/>
        <v>0.6485380524165687</v>
      </c>
      <c r="AB7">
        <f t="shared" si="10"/>
        <v>40.125</v>
      </c>
      <c r="AC7">
        <f t="shared" si="11"/>
        <v>0.15219622489146387</v>
      </c>
      <c r="AD7">
        <f t="shared" si="12"/>
        <v>2.6766330345253126</v>
      </c>
    </row>
    <row r="8" spans="1:30">
      <c r="A8">
        <v>2</v>
      </c>
      <c r="B8">
        <v>2023</v>
      </c>
      <c r="C8" s="33">
        <v>19607.788</v>
      </c>
      <c r="D8" s="14">
        <v>1540308</v>
      </c>
      <c r="E8" s="14">
        <v>249779</v>
      </c>
      <c r="F8" s="14">
        <v>6777757</v>
      </c>
      <c r="G8" s="14">
        <v>778605</v>
      </c>
      <c r="H8" s="14">
        <v>11836277</v>
      </c>
      <c r="I8" s="14">
        <v>2980710</v>
      </c>
      <c r="J8" s="14">
        <v>18614034</v>
      </c>
      <c r="K8" s="13">
        <v>1.27</v>
      </c>
      <c r="L8" s="14">
        <v>2377124</v>
      </c>
      <c r="M8" s="14">
        <v>6346039</v>
      </c>
      <c r="O8">
        <f t="shared" si="0"/>
        <v>1.3418853753033868</v>
      </c>
      <c r="P8">
        <f t="shared" si="1"/>
        <v>3.6852752319093178</v>
      </c>
      <c r="Q8">
        <f t="shared" si="2"/>
        <v>16.216172349945595</v>
      </c>
      <c r="R8">
        <f t="shared" si="3"/>
        <v>3.8282697902017069</v>
      </c>
      <c r="S8">
        <f t="shared" si="4"/>
        <v>1.7463413043577691</v>
      </c>
      <c r="T8">
        <f t="shared" si="5"/>
        <v>0.63587919738408127</v>
      </c>
      <c r="U8">
        <f t="shared" si="6"/>
        <v>3.0530551434938125</v>
      </c>
      <c r="V8">
        <f t="shared" si="7"/>
        <v>0.48355209117849746</v>
      </c>
      <c r="X8" s="13">
        <v>55.32</v>
      </c>
      <c r="Y8" s="4"/>
      <c r="Z8">
        <f t="shared" si="8"/>
        <v>746.66666666666674</v>
      </c>
      <c r="AA8">
        <f t="shared" si="9"/>
        <v>0.7042116460863671</v>
      </c>
      <c r="AB8">
        <f t="shared" si="10"/>
        <v>43.559055118110237</v>
      </c>
      <c r="AC8">
        <f t="shared" si="11"/>
        <v>0.16003861338788039</v>
      </c>
      <c r="AD8">
        <f t="shared" si="12"/>
        <v>2.7084747948325676</v>
      </c>
    </row>
    <row r="9" spans="1:30">
      <c r="A9">
        <v>1</v>
      </c>
      <c r="B9">
        <v>2023</v>
      </c>
      <c r="C9" s="33">
        <v>19607.788</v>
      </c>
      <c r="D9" s="14">
        <v>1188651</v>
      </c>
      <c r="E9" s="14">
        <v>30351</v>
      </c>
      <c r="F9" s="14">
        <v>6504191</v>
      </c>
      <c r="G9" s="14">
        <v>761039</v>
      </c>
      <c r="H9" s="14">
        <v>11596543</v>
      </c>
      <c r="I9" s="14">
        <v>2643207</v>
      </c>
      <c r="J9" s="14">
        <v>18100734</v>
      </c>
      <c r="K9" s="13">
        <v>0.15</v>
      </c>
      <c r="L9" s="14">
        <v>2060524</v>
      </c>
      <c r="M9" s="14">
        <v>6166415</v>
      </c>
      <c r="O9">
        <f t="shared" si="0"/>
        <v>0.16767828310166871</v>
      </c>
      <c r="P9">
        <f t="shared" si="1"/>
        <v>0.46663758797981175</v>
      </c>
      <c r="Q9">
        <f t="shared" si="2"/>
        <v>2.5533987688564599</v>
      </c>
      <c r="R9">
        <f t="shared" si="3"/>
        <v>3.4731557778247897</v>
      </c>
      <c r="S9">
        <f t="shared" si="4"/>
        <v>1.7829339575052454</v>
      </c>
      <c r="T9">
        <f t="shared" si="5"/>
        <v>0.64066700278563293</v>
      </c>
      <c r="U9">
        <f t="shared" si="6"/>
        <v>2.7075143323798123</v>
      </c>
      <c r="V9">
        <f t="shared" si="7"/>
        <v>0.48667088219774174</v>
      </c>
      <c r="X9" s="13">
        <v>59.65</v>
      </c>
      <c r="Y9" s="28"/>
      <c r="Z9">
        <f t="shared" si="8"/>
        <v>-84.693877551020407</v>
      </c>
      <c r="AA9">
        <f t="shared" si="9"/>
        <v>0.98397641881426923</v>
      </c>
      <c r="AB9">
        <f t="shared" si="10"/>
        <v>397.66666666666669</v>
      </c>
      <c r="AC9">
        <f t="shared" si="11"/>
        <v>0.17982321770686008</v>
      </c>
      <c r="AD9">
        <f t="shared" si="12"/>
        <v>2.7841327230396526</v>
      </c>
    </row>
    <row r="10" spans="1:30">
      <c r="A10">
        <v>4</v>
      </c>
      <c r="B10">
        <v>2022</v>
      </c>
      <c r="C10" s="33">
        <v>19607.788</v>
      </c>
      <c r="D10" s="14">
        <v>1375336</v>
      </c>
      <c r="E10" s="14">
        <v>191793</v>
      </c>
      <c r="F10" s="14">
        <v>6413377</v>
      </c>
      <c r="G10" s="14">
        <v>703412</v>
      </c>
      <c r="H10" s="14">
        <v>11702951</v>
      </c>
      <c r="I10" s="14">
        <v>3097201</v>
      </c>
      <c r="J10" s="14">
        <v>18116328</v>
      </c>
      <c r="K10" s="13">
        <v>0.98</v>
      </c>
      <c r="L10" s="14">
        <v>2510619</v>
      </c>
      <c r="M10" s="14">
        <v>6263799</v>
      </c>
      <c r="O10">
        <f t="shared" si="0"/>
        <v>1.0586748042980896</v>
      </c>
      <c r="P10">
        <f t="shared" si="1"/>
        <v>2.9905149814208642</v>
      </c>
      <c r="Q10">
        <f t="shared" si="2"/>
        <v>13.945174124722975</v>
      </c>
      <c r="R10">
        <f t="shared" si="3"/>
        <v>4.4031108368921767</v>
      </c>
      <c r="S10">
        <f t="shared" si="4"/>
        <v>1.8247720350760606</v>
      </c>
      <c r="T10">
        <f t="shared" si="5"/>
        <v>0.64598913201394892</v>
      </c>
      <c r="U10">
        <f t="shared" si="6"/>
        <v>3.5692012646926696</v>
      </c>
      <c r="V10">
        <f t="shared" si="7"/>
        <v>0.49410049998517019</v>
      </c>
      <c r="X10" s="13">
        <v>60.19</v>
      </c>
      <c r="Y10" s="28"/>
      <c r="Z10">
        <f t="shared" si="8"/>
        <v>-56.053811659192817</v>
      </c>
      <c r="AA10">
        <f t="shared" si="9"/>
        <v>0.85811231562323675</v>
      </c>
      <c r="AB10">
        <f t="shared" si="10"/>
        <v>61.418367346938773</v>
      </c>
      <c r="AC10">
        <f t="shared" si="11"/>
        <v>0.18402048713493685</v>
      </c>
      <c r="AD10">
        <f t="shared" si="12"/>
        <v>2.8268781797795453</v>
      </c>
    </row>
    <row r="11" spans="1:30">
      <c r="A11">
        <v>3</v>
      </c>
      <c r="B11">
        <v>2022</v>
      </c>
      <c r="C11" s="33">
        <v>19607.788</v>
      </c>
      <c r="D11" s="14">
        <v>1702864</v>
      </c>
      <c r="E11" s="14">
        <v>340062</v>
      </c>
      <c r="F11" s="14">
        <v>6313187</v>
      </c>
      <c r="G11" s="14">
        <v>706402</v>
      </c>
      <c r="H11" s="14">
        <v>11830156</v>
      </c>
      <c r="I11" s="14">
        <v>3670488</v>
      </c>
      <c r="J11" s="14">
        <v>18143343</v>
      </c>
      <c r="K11" s="13">
        <v>2.23</v>
      </c>
      <c r="L11" s="14">
        <v>3065115</v>
      </c>
      <c r="M11" s="14">
        <v>6366689</v>
      </c>
      <c r="O11">
        <f t="shared" si="0"/>
        <v>1.8743072872513076</v>
      </c>
      <c r="P11">
        <f t="shared" si="1"/>
        <v>5.3865345664558966</v>
      </c>
      <c r="Q11">
        <f t="shared" si="2"/>
        <v>19.970003476496068</v>
      </c>
      <c r="R11">
        <f t="shared" si="3"/>
        <v>5.1960328538141169</v>
      </c>
      <c r="S11">
        <f t="shared" si="4"/>
        <v>1.8738801812776971</v>
      </c>
      <c r="T11">
        <f t="shared" si="5"/>
        <v>0.65203838123988511</v>
      </c>
      <c r="U11">
        <f t="shared" si="6"/>
        <v>4.3390519845640299</v>
      </c>
      <c r="V11">
        <f t="shared" si="7"/>
        <v>0.50210972094679795</v>
      </c>
      <c r="X11" s="27">
        <v>50.92</v>
      </c>
      <c r="Y11" s="28"/>
      <c r="Z11">
        <f t="shared" si="8"/>
        <v>2.2935779816513682</v>
      </c>
      <c r="AA11">
        <f t="shared" si="9"/>
        <v>0.58632313852427442</v>
      </c>
      <c r="AB11">
        <f t="shared" si="10"/>
        <v>22.834080717488789</v>
      </c>
      <c r="AC11">
        <f t="shared" si="11"/>
        <v>0.15814968968288126</v>
      </c>
      <c r="AD11">
        <f t="shared" si="12"/>
        <v>2.8491906702589356</v>
      </c>
    </row>
    <row r="12" spans="1:30">
      <c r="A12">
        <v>2</v>
      </c>
      <c r="B12">
        <v>2022</v>
      </c>
      <c r="C12" s="33">
        <v>19607.788</v>
      </c>
      <c r="D12" s="14">
        <v>1597840</v>
      </c>
      <c r="E12" s="14">
        <v>328541</v>
      </c>
      <c r="F12" s="14">
        <v>6073851</v>
      </c>
      <c r="G12" s="14">
        <v>722617</v>
      </c>
      <c r="H12" s="14">
        <v>11757753</v>
      </c>
      <c r="I12" s="14">
        <v>3714138</v>
      </c>
      <c r="J12" s="14">
        <v>17831604</v>
      </c>
      <c r="K12" s="13">
        <v>2.1800000000000002</v>
      </c>
      <c r="L12" s="14">
        <v>3098271</v>
      </c>
      <c r="M12" s="14">
        <v>6304841</v>
      </c>
      <c r="O12">
        <f t="shared" si="0"/>
        <v>1.8424646487214498</v>
      </c>
      <c r="P12">
        <f t="shared" si="1"/>
        <v>5.4091053600096544</v>
      </c>
      <c r="Q12">
        <f t="shared" si="2"/>
        <v>20.561570620337456</v>
      </c>
      <c r="R12">
        <f t="shared" si="3"/>
        <v>5.1398430980726992</v>
      </c>
      <c r="S12">
        <f t="shared" si="4"/>
        <v>1.9357987214371903</v>
      </c>
      <c r="T12">
        <f t="shared" si="5"/>
        <v>0.65937719343700096</v>
      </c>
      <c r="U12">
        <f t="shared" si="6"/>
        <v>4.2875700405609054</v>
      </c>
      <c r="V12">
        <f t="shared" si="7"/>
        <v>0.50933014570521662</v>
      </c>
      <c r="X12" s="13">
        <v>47.78</v>
      </c>
      <c r="Y12" s="28"/>
      <c r="Z12">
        <f t="shared" si="8"/>
        <v>62.68656716417911</v>
      </c>
      <c r="AA12">
        <f t="shared" si="9"/>
        <v>0.58632911345316185</v>
      </c>
      <c r="AB12">
        <f t="shared" si="10"/>
        <v>21.917431192660548</v>
      </c>
      <c r="AC12">
        <f t="shared" si="11"/>
        <v>0.15424482929199285</v>
      </c>
      <c r="AD12">
        <f t="shared" si="12"/>
        <v>2.8920025367760913</v>
      </c>
    </row>
    <row r="13" spans="1:30">
      <c r="A13">
        <v>1</v>
      </c>
      <c r="B13">
        <v>2022</v>
      </c>
      <c r="C13" s="33">
        <v>19607.788</v>
      </c>
      <c r="D13" s="14">
        <v>1198301</v>
      </c>
      <c r="E13" s="14">
        <v>68215</v>
      </c>
      <c r="F13" s="14">
        <v>5952492</v>
      </c>
      <c r="G13" s="14">
        <v>677785</v>
      </c>
      <c r="H13" s="14">
        <v>11347089</v>
      </c>
      <c r="I13" s="14">
        <v>3329283</v>
      </c>
      <c r="J13" s="14">
        <v>17299581</v>
      </c>
      <c r="K13" s="34">
        <v>1.34</v>
      </c>
      <c r="L13" s="14">
        <v>2704137</v>
      </c>
      <c r="M13" s="14">
        <v>6096694</v>
      </c>
      <c r="O13">
        <f t="shared" si="0"/>
        <v>0.39431590857605164</v>
      </c>
      <c r="P13">
        <f t="shared" si="1"/>
        <v>1.1459906203989858</v>
      </c>
      <c r="Q13">
        <f t="shared" si="2"/>
        <v>5.6926431672843467</v>
      </c>
      <c r="R13">
        <f t="shared" si="3"/>
        <v>4.9120045442138736</v>
      </c>
      <c r="S13">
        <f t="shared" si="4"/>
        <v>1.9062753885263517</v>
      </c>
      <c r="T13">
        <f t="shared" si="5"/>
        <v>0.65591698434777124</v>
      </c>
      <c r="U13">
        <f t="shared" si="6"/>
        <v>3.9896678150150859</v>
      </c>
      <c r="V13">
        <f t="shared" si="7"/>
        <v>0.50598388970010089</v>
      </c>
      <c r="X13" s="13">
        <v>59.58</v>
      </c>
      <c r="Y13" s="28"/>
      <c r="Z13">
        <f t="shared" si="8"/>
        <v>-29.100529100529094</v>
      </c>
      <c r="AA13">
        <f t="shared" si="9"/>
        <v>0.97490697999918208</v>
      </c>
      <c r="AB13">
        <f t="shared" si="10"/>
        <v>44.462686567164177</v>
      </c>
      <c r="AC13">
        <f t="shared" si="11"/>
        <v>0.19625931610491873</v>
      </c>
      <c r="AD13">
        <f t="shared" si="12"/>
        <v>2.846510251504748</v>
      </c>
    </row>
    <row r="14" spans="1:30">
      <c r="A14">
        <v>4</v>
      </c>
      <c r="B14">
        <v>2021</v>
      </c>
      <c r="C14" s="33">
        <v>19607.788</v>
      </c>
      <c r="D14" s="14">
        <v>1404336</v>
      </c>
      <c r="E14" s="14">
        <v>271662</v>
      </c>
      <c r="F14" s="14">
        <v>5815416</v>
      </c>
      <c r="G14" s="14">
        <v>634795</v>
      </c>
      <c r="H14" s="14">
        <v>10772662</v>
      </c>
      <c r="I14" s="14">
        <v>2935936</v>
      </c>
      <c r="J14" s="14">
        <v>16588078</v>
      </c>
      <c r="K14" s="13">
        <v>1.89</v>
      </c>
      <c r="L14" s="14">
        <v>2327462</v>
      </c>
      <c r="M14" s="14">
        <v>5477190</v>
      </c>
      <c r="O14">
        <f t="shared" si="0"/>
        <v>1.6376942524625218</v>
      </c>
      <c r="P14">
        <f t="shared" si="1"/>
        <v>4.6714112971453803</v>
      </c>
      <c r="Q14">
        <f t="shared" si="2"/>
        <v>19.344515842362512</v>
      </c>
      <c r="R14">
        <f t="shared" si="3"/>
        <v>4.6250143747193979</v>
      </c>
      <c r="S14">
        <f t="shared" si="4"/>
        <v>1.8524318810554568</v>
      </c>
      <c r="T14">
        <f t="shared" si="5"/>
        <v>0.6494219523202146</v>
      </c>
      <c r="U14">
        <f t="shared" si="6"/>
        <v>3.6664781543647949</v>
      </c>
      <c r="V14">
        <f t="shared" si="7"/>
        <v>0.48502444874106121</v>
      </c>
      <c r="X14" s="27">
        <v>72.489999999999995</v>
      </c>
      <c r="Y14" s="28"/>
      <c r="Z14">
        <f t="shared" si="8"/>
        <v>-9.5693779904306204</v>
      </c>
      <c r="AA14">
        <f t="shared" si="9"/>
        <v>1.0121285448211823</v>
      </c>
      <c r="AB14">
        <f t="shared" si="10"/>
        <v>38.354497354497354</v>
      </c>
      <c r="AC14">
        <f t="shared" si="11"/>
        <v>0.24441390815721523</v>
      </c>
      <c r="AD14">
        <f t="shared" si="12"/>
        <v>2.8308642064471399</v>
      </c>
    </row>
    <row r="15" spans="1:30">
      <c r="A15">
        <v>3</v>
      </c>
      <c r="B15">
        <v>2021</v>
      </c>
      <c r="C15" s="33">
        <v>19607.788</v>
      </c>
      <c r="D15" s="14">
        <v>1664254</v>
      </c>
      <c r="E15" s="14">
        <v>409898</v>
      </c>
      <c r="F15" s="14">
        <v>5554697</v>
      </c>
      <c r="G15" s="14">
        <v>694284</v>
      </c>
      <c r="H15" s="14">
        <v>10782531</v>
      </c>
      <c r="I15" s="14">
        <v>3003462</v>
      </c>
      <c r="J15" s="14">
        <v>16337228</v>
      </c>
      <c r="K15" s="13">
        <v>2.09</v>
      </c>
      <c r="L15" s="14">
        <v>2430233</v>
      </c>
      <c r="M15" s="14">
        <v>5420477</v>
      </c>
      <c r="O15">
        <f t="shared" si="0"/>
        <v>2.5089813277993058</v>
      </c>
      <c r="P15">
        <f t="shared" si="1"/>
        <v>7.3793043977016204</v>
      </c>
      <c r="Q15">
        <f t="shared" si="2"/>
        <v>24.629533713002942</v>
      </c>
      <c r="R15">
        <f t="shared" si="3"/>
        <v>4.3259847555179149</v>
      </c>
      <c r="S15">
        <f t="shared" si="4"/>
        <v>1.9411555661811977</v>
      </c>
      <c r="T15">
        <f t="shared" si="5"/>
        <v>0.65999758343337067</v>
      </c>
      <c r="U15">
        <f t="shared" si="6"/>
        <v>3.5003442395331019</v>
      </c>
      <c r="V15">
        <f t="shared" si="7"/>
        <v>0.49388529056578057</v>
      </c>
      <c r="X15" s="13">
        <v>64.44</v>
      </c>
      <c r="Y15" s="28"/>
      <c r="Z15">
        <f t="shared" si="8"/>
        <v>18.749999999999993</v>
      </c>
      <c r="AA15">
        <f t="shared" si="9"/>
        <v>0.75921455422068984</v>
      </c>
      <c r="AB15">
        <f t="shared" si="10"/>
        <v>30.832535885167466</v>
      </c>
      <c r="AC15">
        <f t="shared" si="11"/>
        <v>0.22746980775369025</v>
      </c>
      <c r="AD15">
        <f t="shared" si="12"/>
        <v>2.8311274224318628</v>
      </c>
    </row>
    <row r="16" spans="1:30">
      <c r="A16">
        <v>2</v>
      </c>
      <c r="B16">
        <v>2021</v>
      </c>
      <c r="C16" s="33">
        <v>19607.788</v>
      </c>
      <c r="D16" s="14">
        <v>1472856</v>
      </c>
      <c r="E16" s="14">
        <v>345175</v>
      </c>
      <c r="F16" s="14">
        <v>5111528</v>
      </c>
      <c r="G16" s="14">
        <v>696797</v>
      </c>
      <c r="H16" s="14">
        <v>10003354</v>
      </c>
      <c r="I16" s="14">
        <v>2177580</v>
      </c>
      <c r="J16" s="14">
        <v>15114882</v>
      </c>
      <c r="K16" s="13">
        <v>1.76</v>
      </c>
      <c r="L16" s="14">
        <v>1519981</v>
      </c>
      <c r="M16" s="14">
        <v>4762773</v>
      </c>
      <c r="O16">
        <f t="shared" si="0"/>
        <v>2.2836764455058267</v>
      </c>
      <c r="P16">
        <f t="shared" si="1"/>
        <v>6.7528731134799607</v>
      </c>
      <c r="Q16">
        <f t="shared" si="2"/>
        <v>23.435760182937095</v>
      </c>
      <c r="R16">
        <f t="shared" si="3"/>
        <v>3.1251282654776067</v>
      </c>
      <c r="S16">
        <f t="shared" si="4"/>
        <v>1.9570183318960592</v>
      </c>
      <c r="T16">
        <f t="shared" si="5"/>
        <v>0.66182150810042717</v>
      </c>
      <c r="U16">
        <f t="shared" si="6"/>
        <v>2.1813828130718127</v>
      </c>
      <c r="V16">
        <f t="shared" si="7"/>
        <v>0.48234026894663229</v>
      </c>
      <c r="X16" s="13">
        <v>58.75</v>
      </c>
      <c r="Y16" s="28"/>
      <c r="Z16">
        <f t="shared" si="8"/>
        <v>-33.079847908745244</v>
      </c>
      <c r="AA16">
        <f t="shared" si="9"/>
        <v>0.78212503123183796</v>
      </c>
      <c r="AB16">
        <f t="shared" si="10"/>
        <v>33.38068181818182</v>
      </c>
      <c r="AC16">
        <f t="shared" si="11"/>
        <v>0.22536461602088453</v>
      </c>
      <c r="AD16">
        <f t="shared" si="12"/>
        <v>2.9117015499083641</v>
      </c>
    </row>
    <row r="17" spans="1:30">
      <c r="A17">
        <v>1</v>
      </c>
      <c r="B17">
        <v>2021</v>
      </c>
      <c r="C17" s="33">
        <v>19607.788</v>
      </c>
      <c r="D17" s="14">
        <v>1059858</v>
      </c>
      <c r="E17" s="14">
        <v>24761</v>
      </c>
      <c r="F17" s="14">
        <v>4851882</v>
      </c>
      <c r="G17" s="14">
        <v>645575</v>
      </c>
      <c r="H17" s="14">
        <v>9799724</v>
      </c>
      <c r="I17" s="14">
        <v>1993159</v>
      </c>
      <c r="J17" s="14">
        <v>14651606</v>
      </c>
      <c r="K17" s="34">
        <v>2.63</v>
      </c>
      <c r="L17" s="14">
        <v>1194012</v>
      </c>
      <c r="M17" s="14">
        <v>4761417</v>
      </c>
      <c r="O17">
        <f t="shared" si="0"/>
        <v>0.16899853845373675</v>
      </c>
      <c r="P17">
        <f t="shared" si="1"/>
        <v>0.51033805026585555</v>
      </c>
      <c r="Q17">
        <f t="shared" si="2"/>
        <v>2.3362563664188976</v>
      </c>
      <c r="R17">
        <f t="shared" si="3"/>
        <v>3.0874166440769857</v>
      </c>
      <c r="S17">
        <f t="shared" si="4"/>
        <v>2.0197778923724856</v>
      </c>
      <c r="T17">
        <f t="shared" si="5"/>
        <v>0.6688498175558365</v>
      </c>
      <c r="U17">
        <f t="shared" si="6"/>
        <v>1.8495325872284398</v>
      </c>
      <c r="V17">
        <f t="shared" si="7"/>
        <v>0.49529479942317406</v>
      </c>
      <c r="X17" s="13">
        <v>61</v>
      </c>
      <c r="Y17" s="28"/>
      <c r="Z17">
        <f t="shared" si="8"/>
        <v>182.79569892473114</v>
      </c>
      <c r="AA17">
        <f t="shared" si="9"/>
        <v>1.1285238852751973</v>
      </c>
      <c r="AB17">
        <f t="shared" si="10"/>
        <v>23.193916349809886</v>
      </c>
      <c r="AC17">
        <f t="shared" si="11"/>
        <v>0.24651775702706702</v>
      </c>
      <c r="AD17">
        <f t="shared" si="12"/>
        <v>2.9987241033479379</v>
      </c>
    </row>
    <row r="18" spans="1:30">
      <c r="A18">
        <v>4</v>
      </c>
      <c r="B18">
        <v>2020</v>
      </c>
      <c r="C18" s="33">
        <v>19607.788</v>
      </c>
      <c r="D18" s="14">
        <v>1169982</v>
      </c>
      <c r="E18" s="14">
        <v>182985</v>
      </c>
      <c r="F18" s="14">
        <v>4757155</v>
      </c>
      <c r="G18" s="14">
        <v>608765</v>
      </c>
      <c r="H18" s="14">
        <v>9690150</v>
      </c>
      <c r="I18" s="14">
        <v>2178356</v>
      </c>
      <c r="J18" s="14">
        <v>14447305</v>
      </c>
      <c r="K18" s="13">
        <v>0.93</v>
      </c>
      <c r="L18" s="14">
        <v>1398840</v>
      </c>
      <c r="M18" s="14">
        <v>4775451</v>
      </c>
      <c r="O18">
        <f t="shared" si="0"/>
        <v>1.2665684015115621</v>
      </c>
      <c r="P18">
        <f t="shared" si="1"/>
        <v>3.8465217130827143</v>
      </c>
      <c r="Q18">
        <f t="shared" si="2"/>
        <v>15.639984204885204</v>
      </c>
      <c r="R18">
        <f t="shared" si="3"/>
        <v>3.5783200413952838</v>
      </c>
      <c r="S18">
        <f t="shared" si="4"/>
        <v>2.0369632690126767</v>
      </c>
      <c r="T18">
        <f t="shared" si="5"/>
        <v>0.67072370937001746</v>
      </c>
      <c r="U18">
        <f t="shared" si="6"/>
        <v>2.297832496940527</v>
      </c>
      <c r="V18">
        <f t="shared" si="7"/>
        <v>0.50095965363511297</v>
      </c>
      <c r="X18" s="13">
        <v>45.2</v>
      </c>
      <c r="Y18" s="28"/>
      <c r="Z18">
        <f t="shared" si="8"/>
        <v>-31.617647058823529</v>
      </c>
      <c r="AA18">
        <f t="shared" si="9"/>
        <v>0.75750910492640056</v>
      </c>
      <c r="AB18">
        <f t="shared" si="10"/>
        <v>48.602150537634408</v>
      </c>
      <c r="AC18">
        <f t="shared" si="11"/>
        <v>0.18630295157504853</v>
      </c>
      <c r="AD18">
        <f t="shared" si="12"/>
        <v>3.0029274850199332</v>
      </c>
    </row>
    <row r="19" spans="1:30">
      <c r="A19">
        <v>3</v>
      </c>
      <c r="B19">
        <v>2020</v>
      </c>
      <c r="C19" s="33">
        <v>19607.788</v>
      </c>
      <c r="D19" s="14">
        <v>1324908</v>
      </c>
      <c r="E19" s="14">
        <v>266365</v>
      </c>
      <c r="F19" s="14">
        <v>4605631</v>
      </c>
      <c r="G19" s="14">
        <v>630666</v>
      </c>
      <c r="H19" s="14">
        <v>9517847</v>
      </c>
      <c r="I19" s="14">
        <v>1976633</v>
      </c>
      <c r="J19" s="14">
        <v>14123478</v>
      </c>
      <c r="K19" s="13">
        <v>1.36</v>
      </c>
      <c r="L19" s="14">
        <v>1215568</v>
      </c>
      <c r="M19" s="14">
        <v>4803201</v>
      </c>
      <c r="O19">
        <f t="shared" si="0"/>
        <v>1.885973129281612</v>
      </c>
      <c r="P19">
        <f t="shared" si="1"/>
        <v>5.7834637642485909</v>
      </c>
      <c r="Q19">
        <f t="shared" si="2"/>
        <v>20.104414797102894</v>
      </c>
      <c r="R19">
        <f t="shared" si="3"/>
        <v>3.1341994019021162</v>
      </c>
      <c r="S19">
        <f t="shared" si="4"/>
        <v>2.0665674258315527</v>
      </c>
      <c r="T19">
        <f t="shared" si="5"/>
        <v>0.67390249059049057</v>
      </c>
      <c r="U19">
        <f t="shared" si="6"/>
        <v>1.92743544126368</v>
      </c>
      <c r="V19">
        <f t="shared" si="7"/>
        <v>0.5104991777938005</v>
      </c>
      <c r="X19" s="13">
        <v>35.29</v>
      </c>
      <c r="Y19" s="28"/>
      <c r="Z19">
        <f t="shared" si="8"/>
        <v>202.22222222222226</v>
      </c>
      <c r="AA19">
        <f t="shared" si="9"/>
        <v>0.52226934890573529</v>
      </c>
      <c r="AB19">
        <f t="shared" si="10"/>
        <v>25.948529411764703</v>
      </c>
      <c r="AC19">
        <f t="shared" si="11"/>
        <v>0.15024191875554077</v>
      </c>
      <c r="AD19">
        <f t="shared" si="12"/>
        <v>3.0219352136547633</v>
      </c>
    </row>
    <row r="20" spans="1:30">
      <c r="A20">
        <v>2</v>
      </c>
      <c r="B20">
        <v>2020</v>
      </c>
      <c r="C20" s="33">
        <v>19607.788</v>
      </c>
      <c r="D20" s="14">
        <v>987237</v>
      </c>
      <c r="E20" s="14">
        <v>87726</v>
      </c>
      <c r="F20" s="14">
        <v>4257182</v>
      </c>
      <c r="G20" s="14">
        <v>582356</v>
      </c>
      <c r="H20" s="14">
        <v>9455177</v>
      </c>
      <c r="I20" s="14">
        <v>1720159</v>
      </c>
      <c r="J20" s="14">
        <v>13712359</v>
      </c>
      <c r="K20" s="13">
        <v>0.45</v>
      </c>
      <c r="L20" s="14">
        <v>825074</v>
      </c>
      <c r="M20" s="14">
        <v>4884577</v>
      </c>
      <c r="O20">
        <f t="shared" si="0"/>
        <v>0.63975862942328154</v>
      </c>
      <c r="P20">
        <f t="shared" si="1"/>
        <v>2.0606589053510045</v>
      </c>
      <c r="Q20">
        <f t="shared" si="2"/>
        <v>8.8860121733687034</v>
      </c>
      <c r="R20">
        <f t="shared" si="3"/>
        <v>2.9537928689667488</v>
      </c>
      <c r="S20">
        <f t="shared" si="4"/>
        <v>2.220994310320771</v>
      </c>
      <c r="T20">
        <f t="shared" si="5"/>
        <v>0.68953686232981504</v>
      </c>
      <c r="U20">
        <f t="shared" si="6"/>
        <v>1.416786295667942</v>
      </c>
      <c r="V20">
        <f t="shared" si="7"/>
        <v>0.53431478558995049</v>
      </c>
      <c r="X20" s="13">
        <v>29.92</v>
      </c>
      <c r="Y20" s="28"/>
      <c r="Z20">
        <f t="shared" si="8"/>
        <v>-27.419354838709676</v>
      </c>
      <c r="AA20">
        <f t="shared" si="9"/>
        <v>0.59424942233729083</v>
      </c>
      <c r="AB20">
        <f t="shared" si="10"/>
        <v>66.488888888888894</v>
      </c>
      <c r="AC20">
        <f t="shared" si="11"/>
        <v>0.13780595167413562</v>
      </c>
      <c r="AD20">
        <f t="shared" si="12"/>
        <v>3.1887740528828696</v>
      </c>
    </row>
    <row r="21" spans="1:30">
      <c r="A21">
        <v>1</v>
      </c>
      <c r="B21">
        <v>2020</v>
      </c>
      <c r="C21" s="33">
        <v>19607.788</v>
      </c>
      <c r="D21" s="14">
        <v>821525</v>
      </c>
      <c r="E21" s="14">
        <v>122368</v>
      </c>
      <c r="F21" s="14">
        <v>4220720</v>
      </c>
      <c r="G21" s="14">
        <v>554353</v>
      </c>
      <c r="H21" s="14">
        <v>9217304</v>
      </c>
      <c r="I21" s="14">
        <v>1345011</v>
      </c>
      <c r="J21" s="14">
        <v>13438024</v>
      </c>
      <c r="K21" s="34">
        <v>0.62</v>
      </c>
      <c r="L21" s="14">
        <v>494352</v>
      </c>
      <c r="M21" s="14">
        <v>4727734</v>
      </c>
      <c r="O21">
        <f t="shared" si="0"/>
        <v>0.91061007183794274</v>
      </c>
      <c r="P21">
        <f t="shared" si="1"/>
        <v>2.899220985992911</v>
      </c>
      <c r="Q21">
        <f t="shared" si="2"/>
        <v>14.895225343111896</v>
      </c>
      <c r="R21">
        <f t="shared" si="3"/>
        <v>2.4262717077385707</v>
      </c>
      <c r="S21">
        <f t="shared" si="4"/>
        <v>2.1838226653272428</v>
      </c>
      <c r="T21">
        <f t="shared" si="5"/>
        <v>0.68591215494182778</v>
      </c>
      <c r="U21">
        <f t="shared" si="6"/>
        <v>0.89176391216427076</v>
      </c>
      <c r="V21">
        <f t="shared" si="7"/>
        <v>0.52832969806851549</v>
      </c>
      <c r="X21" s="27">
        <v>28.76</v>
      </c>
      <c r="Y21" s="28"/>
      <c r="Z21">
        <f t="shared" si="8"/>
        <v>287.49999999999994</v>
      </c>
      <c r="AA21">
        <f t="shared" si="9"/>
        <v>0.68643070251057492</v>
      </c>
      <c r="AB21">
        <f t="shared" si="10"/>
        <v>46.387096774193552</v>
      </c>
      <c r="AC21">
        <f t="shared" si="11"/>
        <v>0.13360753209878884</v>
      </c>
      <c r="AD21">
        <f t="shared" si="12"/>
        <v>3.1312603062984516</v>
      </c>
    </row>
    <row r="22" spans="1:30">
      <c r="A22">
        <v>4</v>
      </c>
      <c r="B22">
        <v>2019</v>
      </c>
      <c r="C22" s="33">
        <v>19607.788</v>
      </c>
      <c r="D22" s="14">
        <v>927880</v>
      </c>
      <c r="E22" s="14">
        <v>30932</v>
      </c>
      <c r="F22" s="14">
        <v>4103217</v>
      </c>
      <c r="G22" s="14">
        <v>551770</v>
      </c>
      <c r="H22" s="14">
        <v>8891105</v>
      </c>
      <c r="I22" s="14">
        <v>1123898</v>
      </c>
      <c r="J22" s="14">
        <v>12994322</v>
      </c>
      <c r="K22" s="13">
        <v>0.16</v>
      </c>
      <c r="L22" s="14">
        <v>631951</v>
      </c>
      <c r="M22" s="14">
        <v>4656190</v>
      </c>
      <c r="O22">
        <f t="shared" si="0"/>
        <v>0.23804243114800447</v>
      </c>
      <c r="P22">
        <f t="shared" si="1"/>
        <v>0.75384752987716708</v>
      </c>
      <c r="Q22">
        <f t="shared" si="2"/>
        <v>3.3336207268181228</v>
      </c>
      <c r="R22">
        <f t="shared" si="3"/>
        <v>2.0368958080359572</v>
      </c>
      <c r="S22">
        <f t="shared" si="4"/>
        <v>2.1668620012053958</v>
      </c>
      <c r="T22">
        <f t="shared" si="5"/>
        <v>0.68423000445887061</v>
      </c>
      <c r="U22">
        <f t="shared" si="6"/>
        <v>1.1453159831089041</v>
      </c>
      <c r="V22">
        <f t="shared" si="7"/>
        <v>0.53156452257555786</v>
      </c>
      <c r="X22" s="27">
        <v>37.21</v>
      </c>
      <c r="Y22" s="28"/>
      <c r="Z22">
        <f t="shared" si="8"/>
        <v>-80</v>
      </c>
      <c r="AA22">
        <f t="shared" si="9"/>
        <v>0.78631481601069109</v>
      </c>
      <c r="AB22">
        <f t="shared" si="10"/>
        <v>232.5625</v>
      </c>
      <c r="AC22">
        <f t="shared" si="11"/>
        <v>0.17781311382751633</v>
      </c>
      <c r="AD22">
        <f t="shared" si="12"/>
        <v>3.1500313047055517</v>
      </c>
    </row>
    <row r="23" spans="1:30">
      <c r="A23">
        <v>3</v>
      </c>
      <c r="B23">
        <v>2019</v>
      </c>
      <c r="C23" s="33">
        <v>19607.788</v>
      </c>
      <c r="D23" s="14">
        <v>1150214</v>
      </c>
      <c r="E23" s="14">
        <v>156326</v>
      </c>
      <c r="F23" s="14">
        <v>4058068</v>
      </c>
      <c r="G23" s="14">
        <v>546260</v>
      </c>
      <c r="H23" s="14">
        <v>8798134</v>
      </c>
      <c r="I23" s="14">
        <v>1044319</v>
      </c>
      <c r="J23" s="14">
        <v>12856202</v>
      </c>
      <c r="K23" s="13">
        <v>0.8</v>
      </c>
      <c r="L23" s="14">
        <v>525231</v>
      </c>
      <c r="M23" s="14">
        <v>4602744</v>
      </c>
      <c r="O23">
        <f t="shared" si="0"/>
        <v>1.2159578699836857</v>
      </c>
      <c r="P23">
        <f t="shared" si="1"/>
        <v>3.8522272174837875</v>
      </c>
      <c r="Q23">
        <f t="shared" si="2"/>
        <v>13.591036102846948</v>
      </c>
      <c r="R23">
        <f t="shared" si="3"/>
        <v>1.9117617984110131</v>
      </c>
      <c r="S23">
        <f t="shared" si="4"/>
        <v>2.1680597762284908</v>
      </c>
      <c r="T23">
        <f t="shared" si="5"/>
        <v>0.68434939027871533</v>
      </c>
      <c r="U23">
        <f t="shared" si="6"/>
        <v>0.96150367956650684</v>
      </c>
      <c r="V23">
        <f t="shared" si="7"/>
        <v>0.53144485759533866</v>
      </c>
      <c r="X23" s="13">
        <v>38.56</v>
      </c>
      <c r="Y23" s="28"/>
      <c r="Z23">
        <f t="shared" si="8"/>
        <v>17.647058823529409</v>
      </c>
      <c r="AA23">
        <f t="shared" si="9"/>
        <v>0.6573353352332697</v>
      </c>
      <c r="AB23">
        <f t="shared" si="10"/>
        <v>48.2</v>
      </c>
      <c r="AC23">
        <f t="shared" si="11"/>
        <v>0.18631435088815665</v>
      </c>
      <c r="AD23">
        <f t="shared" si="12"/>
        <v>3.1210598245273364</v>
      </c>
    </row>
    <row r="24" spans="1:30">
      <c r="A24">
        <v>2</v>
      </c>
      <c r="B24">
        <v>2019</v>
      </c>
      <c r="C24" s="33">
        <v>19607.788</v>
      </c>
      <c r="D24" s="14">
        <v>1079249</v>
      </c>
      <c r="E24" s="14">
        <v>132422</v>
      </c>
      <c r="F24" s="14">
        <v>3869023</v>
      </c>
      <c r="G24" s="14">
        <v>591139</v>
      </c>
      <c r="H24" s="14">
        <v>8605721</v>
      </c>
      <c r="I24" s="14">
        <v>1052251</v>
      </c>
      <c r="J24" s="14">
        <v>12474744</v>
      </c>
      <c r="K24" s="13">
        <v>0.68</v>
      </c>
      <c r="L24" s="14">
        <v>519831</v>
      </c>
      <c r="M24" s="14">
        <v>4448943</v>
      </c>
      <c r="O24">
        <f t="shared" si="0"/>
        <v>1.0615207815086225</v>
      </c>
      <c r="P24">
        <f t="shared" si="1"/>
        <v>3.4226211630171233</v>
      </c>
      <c r="Q24">
        <f t="shared" si="2"/>
        <v>12.269828371395294</v>
      </c>
      <c r="R24">
        <f t="shared" si="3"/>
        <v>1.7800398890954581</v>
      </c>
      <c r="S24">
        <f t="shared" si="4"/>
        <v>2.224262042381242</v>
      </c>
      <c r="T24">
        <f t="shared" si="5"/>
        <v>0.68985151118131161</v>
      </c>
      <c r="U24">
        <f t="shared" si="6"/>
        <v>0.87937185670375329</v>
      </c>
      <c r="V24">
        <f t="shared" si="7"/>
        <v>0.53485948367665848</v>
      </c>
      <c r="X24" s="13">
        <v>37.369999999999997</v>
      </c>
      <c r="Y24" s="28"/>
      <c r="Z24">
        <f t="shared" si="8"/>
        <v>16090.476190476193</v>
      </c>
      <c r="AA24">
        <f t="shared" si="9"/>
        <v>0.67893788880971861</v>
      </c>
      <c r="AB24">
        <f t="shared" si="10"/>
        <v>54.955882352941167</v>
      </c>
      <c r="AC24">
        <f t="shared" si="11"/>
        <v>0.18938709786941044</v>
      </c>
      <c r="AD24">
        <f t="shared" si="12"/>
        <v>3.1489160183333107</v>
      </c>
    </row>
    <row r="25" spans="1:30">
      <c r="A25">
        <v>1</v>
      </c>
      <c r="B25">
        <v>2019</v>
      </c>
      <c r="C25" s="33">
        <v>19607.788</v>
      </c>
      <c r="D25" s="14">
        <v>725532</v>
      </c>
      <c r="E25" s="13">
        <v>831</v>
      </c>
      <c r="F25" s="14">
        <v>3692389</v>
      </c>
      <c r="G25" s="14">
        <v>556873</v>
      </c>
      <c r="H25" s="14">
        <v>8199324</v>
      </c>
      <c r="I25" s="14">
        <v>1176090</v>
      </c>
      <c r="J25" s="14">
        <v>11891713</v>
      </c>
      <c r="K25" s="34">
        <v>4.1999999999999997E-3</v>
      </c>
      <c r="L25" s="14">
        <v>673701</v>
      </c>
      <c r="M25" s="14">
        <v>4163323</v>
      </c>
      <c r="O25">
        <f t="shared" si="0"/>
        <v>6.9880596681066894E-3</v>
      </c>
      <c r="P25">
        <f t="shared" si="1"/>
        <v>2.2505754404533215E-2</v>
      </c>
      <c r="Q25">
        <f t="shared" si="2"/>
        <v>0.1145366434561122</v>
      </c>
      <c r="R25">
        <f t="shared" si="3"/>
        <v>2.1119537129650747</v>
      </c>
      <c r="S25">
        <f t="shared" si="4"/>
        <v>2.2206013505077609</v>
      </c>
      <c r="T25">
        <f t="shared" si="5"/>
        <v>0.68949898134944898</v>
      </c>
      <c r="U25">
        <f t="shared" si="6"/>
        <v>1.2097928971237608</v>
      </c>
      <c r="V25">
        <f t="shared" si="7"/>
        <v>0.52997398580803368</v>
      </c>
      <c r="X25" s="13">
        <v>36.68</v>
      </c>
      <c r="Y25" s="28"/>
      <c r="Z25">
        <f t="shared" si="8"/>
        <v>-98.95</v>
      </c>
      <c r="AA25">
        <f t="shared" si="9"/>
        <v>0.9912914438508571</v>
      </c>
      <c r="AB25">
        <f t="shared" si="10"/>
        <v>8733.3333333333339</v>
      </c>
      <c r="AC25">
        <f t="shared" si="11"/>
        <v>0.19478274467830992</v>
      </c>
      <c r="AD25">
        <f t="shared" si="12"/>
        <v>3.1872959485038006</v>
      </c>
    </row>
    <row r="26" spans="1:30">
      <c r="A26">
        <v>4</v>
      </c>
      <c r="B26">
        <v>2018</v>
      </c>
      <c r="C26" s="33">
        <v>19607.788</v>
      </c>
      <c r="D26" s="14">
        <v>919091</v>
      </c>
      <c r="E26" s="14">
        <v>78635</v>
      </c>
      <c r="F26" s="14">
        <v>3692040</v>
      </c>
      <c r="G26" s="14">
        <v>517360</v>
      </c>
      <c r="H26" s="14">
        <v>7953720</v>
      </c>
      <c r="I26" s="14">
        <v>1450254</v>
      </c>
      <c r="J26" s="14">
        <v>11645760</v>
      </c>
      <c r="K26" s="13">
        <v>0.4</v>
      </c>
      <c r="L26" s="14">
        <v>984385</v>
      </c>
      <c r="M26" s="14">
        <v>3975764</v>
      </c>
      <c r="O26">
        <f t="shared" si="0"/>
        <v>0.67522428763773257</v>
      </c>
      <c r="P26">
        <f t="shared" si="1"/>
        <v>2.1298523309606616</v>
      </c>
      <c r="Q26">
        <f t="shared" si="2"/>
        <v>8.5557360478995008</v>
      </c>
      <c r="R26">
        <f t="shared" si="3"/>
        <v>2.8031815370341735</v>
      </c>
      <c r="S26">
        <f t="shared" si="4"/>
        <v>2.1542886859297301</v>
      </c>
      <c r="T26">
        <f t="shared" si="5"/>
        <v>0.68297131316461956</v>
      </c>
      <c r="U26">
        <f t="shared" si="6"/>
        <v>1.9027079789701562</v>
      </c>
      <c r="V26">
        <f t="shared" si="7"/>
        <v>0.51850099454811316</v>
      </c>
      <c r="X26" s="13">
        <v>32.35</v>
      </c>
      <c r="Y26" s="28"/>
      <c r="Z26">
        <f t="shared" si="8"/>
        <v>-51.807228915662648</v>
      </c>
      <c r="AA26">
        <f t="shared" si="9"/>
        <v>0.69015140154783372</v>
      </c>
      <c r="AB26">
        <f t="shared" si="10"/>
        <v>80.875</v>
      </c>
      <c r="AC26">
        <f t="shared" si="11"/>
        <v>0.17180527345315869</v>
      </c>
      <c r="AD26">
        <f t="shared" si="12"/>
        <v>3.1106928689830013</v>
      </c>
    </row>
    <row r="27" spans="1:30">
      <c r="A27">
        <v>3</v>
      </c>
      <c r="B27">
        <v>2018</v>
      </c>
      <c r="C27" s="33">
        <v>19607.788</v>
      </c>
      <c r="D27" s="14">
        <v>1104507</v>
      </c>
      <c r="E27" s="14">
        <v>163542</v>
      </c>
      <c r="F27" s="14">
        <v>3633167</v>
      </c>
      <c r="G27" s="14">
        <v>535185</v>
      </c>
      <c r="H27" s="14">
        <v>7690678</v>
      </c>
      <c r="I27" s="14">
        <v>1136526</v>
      </c>
      <c r="J27" s="14">
        <v>11323845</v>
      </c>
      <c r="K27" s="13">
        <v>0.83</v>
      </c>
      <c r="L27" s="14">
        <v>652440</v>
      </c>
      <c r="M27" s="14">
        <v>3686572</v>
      </c>
      <c r="O27">
        <f t="shared" si="0"/>
        <v>1.4442267621995886</v>
      </c>
      <c r="P27">
        <f t="shared" si="1"/>
        <v>4.5013620348307688</v>
      </c>
      <c r="Q27">
        <f t="shared" si="2"/>
        <v>14.806787100489178</v>
      </c>
      <c r="R27">
        <f t="shared" si="3"/>
        <v>2.1236133299700102</v>
      </c>
      <c r="S27">
        <f t="shared" si="4"/>
        <v>2.1167972735632574</v>
      </c>
      <c r="T27">
        <f t="shared" si="5"/>
        <v>0.67915783022462772</v>
      </c>
      <c r="U27">
        <f t="shared" si="6"/>
        <v>1.2190924633537936</v>
      </c>
      <c r="V27">
        <f t="shared" si="7"/>
        <v>0.50364801258624114</v>
      </c>
      <c r="X27" s="13">
        <v>35.11</v>
      </c>
      <c r="Y27" s="28"/>
      <c r="Z27">
        <f t="shared" si="8"/>
        <v>27.692307692307683</v>
      </c>
      <c r="AA27">
        <f t="shared" si="9"/>
        <v>0.62329114861200519</v>
      </c>
      <c r="AB27">
        <f t="shared" si="10"/>
        <v>42.30120481927711</v>
      </c>
      <c r="AC27">
        <f t="shared" si="11"/>
        <v>0.18948466632004529</v>
      </c>
      <c r="AD27">
        <f t="shared" si="12"/>
        <v>3.0724336370995333</v>
      </c>
    </row>
    <row r="28" spans="1:30">
      <c r="A28">
        <v>2</v>
      </c>
      <c r="B28">
        <v>2018</v>
      </c>
      <c r="C28" s="33">
        <v>19607.788</v>
      </c>
      <c r="D28" s="14">
        <v>1019577</v>
      </c>
      <c r="E28" s="14">
        <v>127849</v>
      </c>
      <c r="F28" s="14">
        <v>3496145</v>
      </c>
      <c r="G28" s="14">
        <v>518033</v>
      </c>
      <c r="H28" s="14">
        <v>7505339</v>
      </c>
      <c r="I28" s="14">
        <v>1136763</v>
      </c>
      <c r="J28" s="14">
        <v>11001484</v>
      </c>
      <c r="K28" s="13">
        <v>0.65</v>
      </c>
      <c r="L28" s="14">
        <v>650339</v>
      </c>
      <c r="M28" s="14">
        <v>3586127</v>
      </c>
      <c r="O28">
        <f t="shared" si="0"/>
        <v>1.1621068575839406</v>
      </c>
      <c r="P28">
        <f t="shared" si="1"/>
        <v>3.6568563374802818</v>
      </c>
      <c r="Q28">
        <f t="shared" si="2"/>
        <v>12.539415855791175</v>
      </c>
      <c r="R28">
        <f t="shared" si="3"/>
        <v>2.1943833693992469</v>
      </c>
      <c r="S28">
        <f t="shared" si="4"/>
        <v>2.1467470599760592</v>
      </c>
      <c r="T28">
        <f t="shared" si="5"/>
        <v>0.68221150892006932</v>
      </c>
      <c r="U28">
        <f t="shared" si="6"/>
        <v>1.2554007177148947</v>
      </c>
      <c r="V28">
        <f t="shared" si="7"/>
        <v>0.50635262243528634</v>
      </c>
      <c r="X28" s="13">
        <v>35.01</v>
      </c>
      <c r="Y28" s="28"/>
      <c r="Z28">
        <f t="shared" si="8"/>
        <v>1199.9999999999998</v>
      </c>
      <c r="AA28">
        <f t="shared" si="9"/>
        <v>0.6732877044892146</v>
      </c>
      <c r="AB28">
        <f t="shared" si="10"/>
        <v>53.861538461538458</v>
      </c>
      <c r="AC28">
        <f t="shared" si="11"/>
        <v>0.19635016793639851</v>
      </c>
      <c r="AD28">
        <f t="shared" si="12"/>
        <v>3.1104124685904044</v>
      </c>
    </row>
    <row r="29" spans="1:30">
      <c r="A29">
        <v>1</v>
      </c>
      <c r="B29">
        <v>2018</v>
      </c>
      <c r="C29" s="33">
        <v>19607.788</v>
      </c>
      <c r="D29" s="14">
        <v>757621</v>
      </c>
      <c r="E29" s="14">
        <v>10843</v>
      </c>
      <c r="F29" s="14">
        <v>3408708</v>
      </c>
      <c r="G29" s="14">
        <v>511115</v>
      </c>
      <c r="H29" s="14">
        <v>7338714</v>
      </c>
      <c r="I29" s="14">
        <v>1208932</v>
      </c>
      <c r="J29" s="14">
        <v>10747422</v>
      </c>
      <c r="K29" s="34">
        <v>0.05</v>
      </c>
      <c r="L29" s="14">
        <v>759388</v>
      </c>
      <c r="M29" s="14">
        <v>3513076</v>
      </c>
      <c r="O29">
        <f t="shared" si="0"/>
        <v>0.10088931094359187</v>
      </c>
      <c r="P29">
        <f t="shared" si="1"/>
        <v>0.31809706199533666</v>
      </c>
      <c r="Q29">
        <f t="shared" si="2"/>
        <v>1.4311905293015901</v>
      </c>
      <c r="R29">
        <f t="shared" si="3"/>
        <v>2.3652837424063078</v>
      </c>
      <c r="S29">
        <f t="shared" si="4"/>
        <v>2.1529312572388131</v>
      </c>
      <c r="T29">
        <f t="shared" si="5"/>
        <v>0.68283482308594567</v>
      </c>
      <c r="U29">
        <f t="shared" si="6"/>
        <v>1.48574782583176</v>
      </c>
      <c r="V29">
        <f t="shared" si="7"/>
        <v>0.50753909685711085</v>
      </c>
      <c r="X29" s="13">
        <v>33.880000000000003</v>
      </c>
      <c r="Y29" s="28"/>
      <c r="Z29">
        <f t="shared" si="8"/>
        <v>-98.148148148148152</v>
      </c>
      <c r="AA29">
        <f t="shared" si="9"/>
        <v>0.87683928697858171</v>
      </c>
      <c r="AB29">
        <f t="shared" si="10"/>
        <v>677.6</v>
      </c>
      <c r="AC29">
        <f t="shared" si="11"/>
        <v>0.194886701190011</v>
      </c>
      <c r="AD29">
        <f t="shared" si="12"/>
        <v>3.1161925574147156</v>
      </c>
    </row>
    <row r="30" spans="1:30">
      <c r="E30" s="14"/>
      <c r="J30" s="14">
        <v>10496959</v>
      </c>
      <c r="K30">
        <v>2.7</v>
      </c>
    </row>
    <row r="31" spans="1:30">
      <c r="B31" s="1"/>
      <c r="C31">
        <f>AVERAGE(C2:C29)</f>
        <v>19607.788</v>
      </c>
      <c r="O31">
        <f t="shared" ref="O31:AD31" si="13">AVERAGE(O2:O29)</f>
        <v>0.9946432862010004</v>
      </c>
      <c r="P31">
        <f t="shared" si="13"/>
        <v>2.9373387716310768</v>
      </c>
      <c r="Q31">
        <f t="shared" si="13"/>
        <v>11.56617094895039</v>
      </c>
      <c r="R31">
        <f t="shared" si="13"/>
        <v>3.134594788207834</v>
      </c>
      <c r="S31">
        <f t="shared" si="13"/>
        <v>1.9539365179830275</v>
      </c>
      <c r="T31">
        <f t="shared" si="13"/>
        <v>0.65987468517286196</v>
      </c>
      <c r="U31">
        <f t="shared" si="13"/>
        <v>2.1878451773227554</v>
      </c>
      <c r="V31">
        <f t="shared" si="13"/>
        <v>0.50061515063006845</v>
      </c>
      <c r="Z31">
        <f t="shared" si="13"/>
        <v>571.32455542139519</v>
      </c>
      <c r="AA31">
        <f t="shared" si="13"/>
        <v>0.80339760179444097</v>
      </c>
      <c r="AB31">
        <f t="shared" si="13"/>
        <v>359.09177873675986</v>
      </c>
      <c r="AC31">
        <f t="shared" si="13"/>
        <v>0.1844562225478931</v>
      </c>
      <c r="AD31">
        <f t="shared" si="13"/>
        <v>2.919149912224333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2025-02-06T18:58:33Z</dcterms:created>
  <dcterms:modified xsi:type="dcterms:W3CDTF">2025-03-28T19:34:19Z</dcterms:modified>
  <cp:category/>
  <cp:contentStatus/>
</cp:coreProperties>
</file>