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https://mywentworth-my.sharepoint.com/personal/nguyenn26_wit_edu/Documents/"/>
    </mc:Choice>
  </mc:AlternateContent>
  <xr:revisionPtr revIDLastSave="3178" documentId="11_0B1D56BE9CDCCE836B02CE7A5FB0D4A9BBFD1C62" xr6:coauthVersionLast="47" xr6:coauthVersionMax="47" xr10:uidLastSave="{97F4A154-D4BA-4FEA-92C3-1B702671DA92}"/>
  <bookViews>
    <workbookView xWindow="-108" yWindow="-108" windowWidth="23256" windowHeight="12456" firstSheet="3" activeTab="4" xr2:uid="{00000000-000D-0000-FFFF-FFFF00000000}"/>
  </bookViews>
  <sheets>
    <sheet name="RTX" sheetId="12" r:id="rId1"/>
    <sheet name="FDX" sheetId="8" r:id="rId2"/>
    <sheet name="LHX" sheetId="9" r:id="rId3"/>
    <sheet name="TTEK " sheetId="11" r:id="rId4"/>
    <sheet name="UHAL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9" l="1"/>
  <c r="E2" i="9"/>
  <c r="K29" i="12"/>
  <c r="C29" i="12"/>
  <c r="K28" i="12"/>
  <c r="C28" i="12"/>
  <c r="K27" i="12"/>
  <c r="C27" i="12"/>
  <c r="K26" i="12"/>
  <c r="C26" i="12"/>
  <c r="K25" i="12"/>
  <c r="C25" i="12"/>
  <c r="K24" i="12"/>
  <c r="C24" i="12"/>
  <c r="K23" i="12"/>
  <c r="C23" i="12"/>
  <c r="K22" i="12"/>
  <c r="E22" i="12"/>
  <c r="D22" i="12"/>
  <c r="C22" i="12"/>
  <c r="K21" i="12"/>
  <c r="C21" i="12"/>
  <c r="K20" i="12"/>
  <c r="K18" i="12"/>
  <c r="E18" i="12"/>
  <c r="D18" i="12"/>
  <c r="H29" i="11"/>
  <c r="H28" i="11"/>
  <c r="H27" i="11"/>
  <c r="H26" i="11"/>
  <c r="H25" i="11"/>
  <c r="H24" i="11"/>
  <c r="H22" i="11"/>
  <c r="H21" i="11"/>
  <c r="H23" i="11"/>
  <c r="H20" i="11"/>
  <c r="H18" i="11"/>
  <c r="H19" i="11"/>
  <c r="H17" i="11"/>
  <c r="H16" i="11"/>
  <c r="H14" i="11"/>
  <c r="H13" i="11"/>
  <c r="H15" i="11"/>
  <c r="H12" i="11"/>
  <c r="H10" i="11"/>
  <c r="H9" i="11"/>
  <c r="H11" i="11"/>
  <c r="H8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M1" authorId="0" shapeId="0" xr:uid="{CFAAB28B-0FFF-471B-B094-880AE033BC52}">
      <text>
        <r>
          <rPr>
            <sz val="11"/>
            <color theme="1"/>
            <rFont val="Aptos Narrow"/>
            <family val="2"/>
            <scheme val="minor"/>
          </rPr>
          <t xml:space="preserve">Nguyen, Nam Tran:
Find
 total debt directly in finanacial statement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C1" authorId="0" shapeId="0" xr:uid="{69E37C38-B2AC-4101-8E36-17618B8C3C11}">
      <text>
        <r>
          <rPr>
            <sz val="11"/>
            <color theme="1"/>
            <rFont val="Aptos Narrow"/>
            <family val="2"/>
            <scheme val="minor"/>
          </rPr>
          <t>Nguyen, Nam Tran:
Shares outstanding</t>
        </r>
      </text>
    </comment>
    <comment ref="M1" authorId="0" shapeId="0" xr:uid="{D67F42EE-F79C-4646-A86B-D57F16A7BB71}">
      <text>
        <r>
          <rPr>
            <sz val="11"/>
            <color theme="1"/>
            <rFont val="Aptos Narrow"/>
            <family val="2"/>
            <scheme val="minor"/>
          </rPr>
          <t xml:space="preserve">Nguyen, Nam Tran:
Total debt = Short-term debt + Current portion of long-term debt, net + long-term debt, net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C1" authorId="0" shapeId="0" xr:uid="{D81C03F4-C9EA-4FC9-B6B1-08F78715C199}">
      <text>
        <r>
          <rPr>
            <sz val="11"/>
            <color theme="1"/>
            <rFont val="Aptos Narrow"/>
            <family val="2"/>
            <scheme val="minor"/>
          </rPr>
          <t>Nguyen, Nam Tran:
Shares outstanding</t>
        </r>
      </text>
    </comment>
    <comment ref="M1" authorId="0" shapeId="0" xr:uid="{9E742891-CCC5-4224-99BA-B3A8A144B15A}">
      <text>
        <r>
          <rPr>
            <sz val="11"/>
            <color theme="1"/>
            <rFont val="Aptos Narrow"/>
            <family val="2"/>
            <scheme val="minor"/>
          </rPr>
          <t xml:space="preserve">Nguyen, Nam Tran:
total debt = Short-term lease, operating leases + current portion of long-term debt + Long-term debt + Long-term lease liabilities, operating leases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G1" authorId="0" shapeId="0" xr:uid="{8299CF65-A71C-4C95-AC64-D667A1013B96}">
      <text>
        <t xml:space="preserve">Nguyen, Nam Tran:
take data from Macrotrend
</t>
      </text>
    </comment>
    <comment ref="I1" authorId="0" shapeId="0" xr:uid="{B5DE0923-EFD6-4EC1-B3E8-E122A321518C}">
      <text>
        <t xml:space="preserve">Nguyen, Nam Tran:
data is taken from macrotrend
</t>
      </text>
    </comment>
    <comment ref="M1" authorId="0" shapeId="0" xr:uid="{79C39A59-7DE0-4F6E-9F77-8C5F6BD2C3F0}">
      <text>
        <t xml:space="preserve">Nguyen, Nam Tran:
Total debt = Notes, loans and finance leases payable, net + Operating lease liabilities
</t>
      </text>
    </comment>
    <comment ref="E9" authorId="0" shapeId="0" xr:uid="{9948439E-6F60-4D32-9AE1-A48D005CDE76}">
      <text>
        <t xml:space="preserve">Nguyen, Nam Tran:
37,409
</t>
      </text>
    </comment>
    <comment ref="E13" authorId="0" shapeId="0" xr:uid="{8548DC04-46B7-481D-B060-8EE43D700F35}">
      <text>
        <t xml:space="preserve">Nguyen, Nam Tran:
87,823
</t>
      </text>
    </comment>
  </commentList>
</comments>
</file>

<file path=xl/sharedStrings.xml><?xml version="1.0" encoding="utf-8"?>
<sst xmlns="http://schemas.openxmlformats.org/spreadsheetml/2006/main" count="67" uniqueCount="17">
  <si>
    <t>Quater</t>
  </si>
  <si>
    <t>Year</t>
  </si>
  <si>
    <t>Shares Outstanding</t>
  </si>
  <si>
    <t>Net Sales/Net Revenue</t>
  </si>
  <si>
    <t>Net Income</t>
  </si>
  <si>
    <t>Total shareholder's Equity</t>
  </si>
  <si>
    <t>Total Current Liabilities</t>
  </si>
  <si>
    <t>Total liabilies</t>
  </si>
  <si>
    <t>Total Current Assets</t>
  </si>
  <si>
    <t>Total Assets</t>
  </si>
  <si>
    <t>EPS</t>
  </si>
  <si>
    <t>Cash and Cash equivalents</t>
  </si>
  <si>
    <t>total debt</t>
  </si>
  <si>
    <t xml:space="preserve">Shares Outstanding </t>
  </si>
  <si>
    <t>Total Shareholders Equity</t>
  </si>
  <si>
    <t>Note : annual report found directly on the website of company</t>
  </si>
  <si>
    <t>Stock split on 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</si>
</sst>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  <scheme val="minor"/>
    </font>
    <font>
      <sz val="10"/>
      <color rgb="FF000000"/>
      <name val="Times New Roman"/>
      <family val="2"/>
      <charset val="1"/>
    </font>
    <font>
      <sz val="9"/>
      <color rgb="FF000000"/>
      <name val="Times New Roman"/>
      <family val="2"/>
      <charset val="1"/>
    </font>
    <font>
      <sz val="9"/>
      <color rgb="FF000000"/>
      <name val="Times New Roman"/>
      <charset val="1"/>
    </font>
    <font>
      <sz val="10"/>
      <color rgb="FF000000"/>
      <name val="Times New Roman"/>
      <charset val="1"/>
    </font>
    <font>
      <sz val="11"/>
      <color rgb="FF000000"/>
      <name val="GT America"/>
      <charset val="1"/>
    </font>
    <font>
      <sz val="11"/>
      <color rgb="FF232A31"/>
      <name val="GT America"/>
      <charset val="1"/>
    </font>
    <font>
      <sz val="11"/>
      <color theme="1"/>
      <name val="Aptos Narrow"/>
      <scheme val="minor"/>
    </font>
    <font>
      <sz val="9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444444"/>
      <name val="Roboto"/>
      <family val="2"/>
      <charset val="1"/>
    </font>
    <font>
      <sz val="8"/>
      <color rgb="FF000000"/>
      <name val="Arial"/>
      <charset val="1"/>
    </font>
    <font>
      <sz val="9"/>
      <color rgb="FF000000"/>
      <name val="Arial"/>
      <charset val="1"/>
    </font>
    <font>
      <sz val="10"/>
      <color rgb="FF000000"/>
      <name val="Arial"/>
      <charset val="1"/>
    </font>
    <font>
      <sz val="7"/>
      <color rgb="FF000000"/>
      <name val="Arial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" fontId="0" fillId="0" borderId="0" xfId="0" applyNumberFormat="1" applyAlignment="1">
      <alignment wrapText="1"/>
    </xf>
    <xf numFmtId="4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3" fontId="4" fillId="0" borderId="0" xfId="0" applyNumberFormat="1" applyFont="1"/>
    <xf numFmtId="3" fontId="0" fillId="0" borderId="0" xfId="0" applyNumberForma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3" fontId="7" fillId="0" borderId="0" xfId="0" applyNumberFormat="1" applyFont="1"/>
    <xf numFmtId="0" fontId="0" fillId="3" borderId="0" xfId="0" applyFill="1"/>
    <xf numFmtId="0" fontId="8" fillId="0" borderId="0" xfId="0" applyFont="1"/>
    <xf numFmtId="3" fontId="8" fillId="0" borderId="0" xfId="0" applyNumberFormat="1" applyFont="1"/>
    <xf numFmtId="4" fontId="9" fillId="0" borderId="0" xfId="0" applyNumberFormat="1" applyFont="1" applyAlignment="1">
      <alignment wrapText="1"/>
    </xf>
    <xf numFmtId="3" fontId="9" fillId="0" borderId="0" xfId="0" applyNumberFormat="1" applyFont="1"/>
    <xf numFmtId="3" fontId="10" fillId="0" borderId="0" xfId="0" applyNumberFormat="1" applyFont="1"/>
    <xf numFmtId="3" fontId="11" fillId="0" borderId="0" xfId="0" applyNumberFormat="1" applyFont="1"/>
    <xf numFmtId="0" fontId="8" fillId="0" borderId="0" xfId="0" quotePrefix="1" applyFont="1"/>
    <xf numFmtId="0" fontId="12" fillId="0" borderId="0" xfId="0" applyFont="1"/>
    <xf numFmtId="3" fontId="2" fillId="0" borderId="0" xfId="0" applyNumberFormat="1" applyFont="1"/>
    <xf numFmtId="0" fontId="0" fillId="4" borderId="0" xfId="0" applyFill="1"/>
    <xf numFmtId="0" fontId="0" fillId="0" borderId="0" xfId="0" applyFill="1"/>
    <xf numFmtId="4" fontId="0" fillId="0" borderId="0" xfId="0" applyNumberFormat="1" applyFill="1" applyAlignment="1">
      <alignment wrapText="1"/>
    </xf>
    <xf numFmtId="3" fontId="8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3" fontId="6" fillId="0" borderId="0" xfId="0" applyNumberFormat="1" applyFont="1" applyFill="1"/>
    <xf numFmtId="3" fontId="8" fillId="3" borderId="0" xfId="0" applyNumberFormat="1" applyFont="1" applyFill="1"/>
    <xf numFmtId="3" fontId="13" fillId="0" borderId="0" xfId="0" applyNumberFormat="1" applyFont="1"/>
    <xf numFmtId="3" fontId="14" fillId="0" borderId="0" xfId="0" applyNumberFormat="1" applyFont="1"/>
    <xf numFmtId="3" fontId="15" fillId="0" borderId="0" xfId="0" applyNumberFormat="1" applyFont="1"/>
    <xf numFmtId="3" fontId="16" fillId="0" borderId="0" xfId="0" applyNumberFormat="1" applyFont="1"/>
    <xf numFmtId="3" fontId="0" fillId="0" borderId="0" xfId="0" applyNumberFormat="1" applyFill="1" applyAlignment="1">
      <alignment wrapText="1"/>
    </xf>
    <xf numFmtId="3" fontId="7" fillId="0" borderId="0" xfId="0" applyNumberFormat="1" applyFont="1" applyFill="1"/>
    <xf numFmtId="4" fontId="0" fillId="0" borderId="0" xfId="0" applyNumberFormat="1" applyFill="1"/>
    <xf numFmtId="3" fontId="1" fillId="0" borderId="0" xfId="0" applyNumberFormat="1" applyFont="1" applyFill="1"/>
    <xf numFmtId="3" fontId="1" fillId="0" borderId="0" xfId="0" applyNumberFormat="1" applyFont="1" applyFill="1" applyAlignment="1">
      <alignment wrapText="1"/>
    </xf>
    <xf numFmtId="3" fontId="2" fillId="0" borderId="0" xfId="0" applyNumberFormat="1" applyFont="1" applyFill="1"/>
    <xf numFmtId="3" fontId="2" fillId="0" borderId="0" xfId="0" applyNumberFormat="1" applyFont="1" applyFill="1" applyAlignment="1">
      <alignment wrapText="1"/>
    </xf>
    <xf numFmtId="4" fontId="2" fillId="0" borderId="0" xfId="0" applyNumberFormat="1" applyFont="1" applyFill="1"/>
    <xf numFmtId="3" fontId="17" fillId="0" borderId="0" xfId="0" applyNumberFormat="1" applyFont="1" applyFill="1"/>
    <xf numFmtId="3" fontId="17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6BBA-F97B-4973-8AC2-754859308A49}">
  <dimension ref="A1:V31"/>
  <sheetViews>
    <sheetView topLeftCell="J1" workbookViewId="0">
      <selection activeCell="E1" sqref="E1"/>
    </sheetView>
  </sheetViews>
  <sheetFormatPr defaultRowHeight="15" customHeight="1"/>
  <cols>
    <col min="2" max="2" width="11.7109375" customWidth="1"/>
    <col min="3" max="6" width="17.5703125" style="5" customWidth="1"/>
    <col min="7" max="7" width="9.85546875" style="5" customWidth="1"/>
    <col min="8" max="8" width="13.28515625" style="5" customWidth="1"/>
    <col min="9" max="9" width="17.85546875" style="4" customWidth="1"/>
    <col min="10" max="10" width="13.28515625" style="5" customWidth="1"/>
    <col min="11" max="11" width="16.140625" style="4" bestFit="1" customWidth="1"/>
    <col min="12" max="13" width="10.7109375" bestFit="1" customWidth="1"/>
    <col min="15" max="15" width="21.85546875" bestFit="1" customWidth="1"/>
    <col min="16" max="16" width="19.5703125" bestFit="1" customWidth="1"/>
  </cols>
  <sheetData>
    <row r="1" spans="1:22" ht="43.5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3" t="s">
        <v>8</v>
      </c>
      <c r="J1" s="8" t="s">
        <v>9</v>
      </c>
      <c r="K1" s="4" t="s">
        <v>10</v>
      </c>
      <c r="L1" s="4" t="s">
        <v>11</v>
      </c>
      <c r="M1" t="s">
        <v>12</v>
      </c>
    </row>
    <row r="2" spans="1:22">
      <c r="A2">
        <v>4</v>
      </c>
      <c r="B2">
        <v>2024</v>
      </c>
      <c r="C2" s="5">
        <v>1332122758</v>
      </c>
      <c r="D2" s="5">
        <v>21623</v>
      </c>
      <c r="E2" s="5">
        <v>1560</v>
      </c>
      <c r="F2" s="5">
        <v>60156</v>
      </c>
      <c r="G2" s="8">
        <v>51499</v>
      </c>
      <c r="H2" s="8">
        <v>100903</v>
      </c>
      <c r="I2" s="13">
        <v>51133</v>
      </c>
      <c r="J2" s="8">
        <v>162861</v>
      </c>
      <c r="K2" s="4">
        <v>1.1000000000000001</v>
      </c>
      <c r="L2" s="5">
        <v>5578</v>
      </c>
      <c r="M2" s="6">
        <v>41261</v>
      </c>
      <c r="O2" s="5"/>
      <c r="P2" s="5"/>
    </row>
    <row r="3" spans="1:22">
      <c r="A3">
        <v>3</v>
      </c>
      <c r="B3">
        <v>2024</v>
      </c>
      <c r="C3" s="5">
        <v>1331016397</v>
      </c>
      <c r="D3" s="8">
        <v>20089</v>
      </c>
      <c r="E3" s="8">
        <v>1535</v>
      </c>
      <c r="F3" s="8">
        <v>61114</v>
      </c>
      <c r="G3" s="8">
        <v>52247</v>
      </c>
      <c r="H3" s="8">
        <v>101963</v>
      </c>
      <c r="I3" s="13">
        <v>51764</v>
      </c>
      <c r="J3" s="8">
        <v>164822</v>
      </c>
      <c r="K3" s="4">
        <v>1.0900000000000001</v>
      </c>
      <c r="L3" s="5">
        <v>6682</v>
      </c>
      <c r="M3" s="5">
        <v>42156</v>
      </c>
    </row>
    <row r="4" spans="1:22">
      <c r="A4">
        <v>2</v>
      </c>
      <c r="B4">
        <v>2024</v>
      </c>
      <c r="C4" s="5">
        <v>1330239366</v>
      </c>
      <c r="D4" s="5">
        <v>19721</v>
      </c>
      <c r="E4" s="5">
        <v>175</v>
      </c>
      <c r="F4" s="5">
        <v>58985</v>
      </c>
      <c r="G4" s="8">
        <v>49565</v>
      </c>
      <c r="H4" s="8">
        <v>100488</v>
      </c>
      <c r="I4" s="13">
        <v>49225</v>
      </c>
      <c r="J4" s="8">
        <v>161169</v>
      </c>
      <c r="K4" s="4">
        <v>0.08</v>
      </c>
      <c r="L4" s="5">
        <v>6011</v>
      </c>
      <c r="M4" s="5">
        <v>42151</v>
      </c>
    </row>
    <row r="5" spans="1:22">
      <c r="A5">
        <v>1</v>
      </c>
      <c r="B5">
        <v>2024</v>
      </c>
      <c r="C5" s="5">
        <v>1329506013</v>
      </c>
      <c r="D5" s="5">
        <v>19305</v>
      </c>
      <c r="E5" s="5">
        <v>1743</v>
      </c>
      <c r="F5" s="5">
        <v>60485</v>
      </c>
      <c r="G5" s="8">
        <v>45019</v>
      </c>
      <c r="H5" s="8">
        <v>98050</v>
      </c>
      <c r="I5" s="13">
        <v>48023</v>
      </c>
      <c r="J5" s="8">
        <v>160187</v>
      </c>
      <c r="K5" s="4">
        <v>1.28</v>
      </c>
      <c r="L5" s="5">
        <v>5607</v>
      </c>
      <c r="M5" s="6">
        <v>42844</v>
      </c>
    </row>
    <row r="6" spans="1:22">
      <c r="A6">
        <v>4</v>
      </c>
      <c r="B6">
        <v>2023</v>
      </c>
      <c r="C6" s="5">
        <v>1326826896</v>
      </c>
      <c r="D6" s="5">
        <v>19927</v>
      </c>
      <c r="E6" s="5">
        <v>1473</v>
      </c>
      <c r="F6" s="5">
        <v>59798</v>
      </c>
      <c r="G6" s="8">
        <v>46761</v>
      </c>
      <c r="H6" s="8">
        <v>100424</v>
      </c>
      <c r="I6" s="13">
        <v>48417</v>
      </c>
      <c r="J6" s="8">
        <v>161869</v>
      </c>
      <c r="K6" s="4">
        <v>1.04</v>
      </c>
      <c r="L6" s="5">
        <v>6587</v>
      </c>
      <c r="M6" s="28">
        <v>43827</v>
      </c>
    </row>
    <row r="7" spans="1:22">
      <c r="A7">
        <v>3</v>
      </c>
      <c r="B7">
        <v>2023</v>
      </c>
      <c r="C7" s="5">
        <v>1437901284</v>
      </c>
      <c r="D7" s="5">
        <v>13464</v>
      </c>
      <c r="E7" s="5">
        <v>-933</v>
      </c>
      <c r="F7" s="5">
        <v>69596</v>
      </c>
      <c r="G7" s="8">
        <v>45002</v>
      </c>
      <c r="H7" s="8">
        <v>91197</v>
      </c>
      <c r="I7" s="13">
        <v>46518</v>
      </c>
      <c r="J7" s="8">
        <v>162443</v>
      </c>
      <c r="K7" s="4">
        <v>-0.68</v>
      </c>
      <c r="L7" s="5">
        <v>5456</v>
      </c>
      <c r="M7" s="6">
        <v>35260</v>
      </c>
    </row>
    <row r="8" spans="1:22">
      <c r="A8">
        <v>2</v>
      </c>
      <c r="B8">
        <v>2023</v>
      </c>
      <c r="C8" s="5">
        <v>1455514944</v>
      </c>
      <c r="D8" s="5">
        <v>18315</v>
      </c>
      <c r="E8" s="5">
        <v>1359</v>
      </c>
      <c r="F8" s="5">
        <v>72480</v>
      </c>
      <c r="G8" s="8">
        <v>41760</v>
      </c>
      <c r="H8" s="8">
        <v>88074</v>
      </c>
      <c r="I8" s="13">
        <v>45915</v>
      </c>
      <c r="J8" s="8">
        <v>162161</v>
      </c>
      <c r="K8" s="4">
        <v>0.9</v>
      </c>
      <c r="L8" s="5">
        <v>5391</v>
      </c>
      <c r="M8" s="6">
        <v>35353</v>
      </c>
    </row>
    <row r="9" spans="1:22">
      <c r="A9">
        <v>1</v>
      </c>
      <c r="B9">
        <v>2023</v>
      </c>
      <c r="C9" s="5">
        <v>1461142016</v>
      </c>
      <c r="D9" s="5">
        <v>17214</v>
      </c>
      <c r="E9" s="5">
        <v>1481</v>
      </c>
      <c r="F9" s="5">
        <v>72795</v>
      </c>
      <c r="G9" s="8">
        <v>40128</v>
      </c>
      <c r="H9" s="8">
        <v>87251</v>
      </c>
      <c r="I9" s="13">
        <v>45504</v>
      </c>
      <c r="J9" s="8">
        <v>161636</v>
      </c>
      <c r="K9" s="4">
        <v>0.97</v>
      </c>
      <c r="L9" s="5">
        <v>5893</v>
      </c>
      <c r="M9" s="6">
        <v>34486</v>
      </c>
    </row>
    <row r="10" spans="1:22">
      <c r="A10">
        <v>4</v>
      </c>
      <c r="B10">
        <v>2022</v>
      </c>
      <c r="C10" s="5">
        <v>1464954584</v>
      </c>
      <c r="D10" s="5">
        <v>18093</v>
      </c>
      <c r="E10" s="5">
        <v>1468</v>
      </c>
      <c r="F10" s="5">
        <v>72632</v>
      </c>
      <c r="G10" s="8">
        <v>39114</v>
      </c>
      <c r="H10" s="8">
        <v>84650</v>
      </c>
      <c r="I10" s="13">
        <v>42443</v>
      </c>
      <c r="J10" s="8">
        <v>158864</v>
      </c>
      <c r="K10" s="4">
        <v>0.96</v>
      </c>
      <c r="L10" s="5">
        <v>6220</v>
      </c>
      <c r="M10" s="28">
        <v>31914</v>
      </c>
      <c r="O10" s="5"/>
    </row>
    <row r="11" spans="1:22">
      <c r="A11">
        <v>3</v>
      </c>
      <c r="B11">
        <v>2022</v>
      </c>
      <c r="C11" s="11">
        <v>1470060775</v>
      </c>
      <c r="D11" s="11">
        <v>16951</v>
      </c>
      <c r="E11" s="11">
        <v>1395</v>
      </c>
      <c r="F11" s="11">
        <v>70187</v>
      </c>
      <c r="G11" s="12">
        <v>38373</v>
      </c>
      <c r="H11" s="12">
        <v>86457</v>
      </c>
      <c r="I11" s="13">
        <v>41821</v>
      </c>
      <c r="J11" s="12">
        <v>158225</v>
      </c>
      <c r="K11" s="4">
        <v>0.94</v>
      </c>
      <c r="L11" s="5">
        <v>5381</v>
      </c>
      <c r="M11" s="28">
        <v>33447</v>
      </c>
    </row>
    <row r="12" spans="1:22">
      <c r="A12" s="6">
        <v>2</v>
      </c>
      <c r="B12">
        <v>2022</v>
      </c>
      <c r="C12" s="5">
        <v>1476514046</v>
      </c>
      <c r="D12" s="5">
        <v>16314</v>
      </c>
      <c r="E12" s="5">
        <v>1338</v>
      </c>
      <c r="F12" s="5">
        <v>70441</v>
      </c>
      <c r="G12" s="8">
        <v>37788</v>
      </c>
      <c r="H12" s="8">
        <v>86989</v>
      </c>
      <c r="I12" s="13">
        <v>41462</v>
      </c>
      <c r="J12" s="8">
        <v>159017</v>
      </c>
      <c r="K12" s="4">
        <v>0.88</v>
      </c>
      <c r="L12" s="5">
        <v>4767</v>
      </c>
      <c r="M12" s="28">
        <v>31413</v>
      </c>
    </row>
    <row r="13" spans="1:22">
      <c r="A13" s="25">
        <v>1</v>
      </c>
      <c r="B13" s="25">
        <v>2022</v>
      </c>
      <c r="C13" s="28">
        <v>1487215106</v>
      </c>
      <c r="D13" s="28">
        <v>15716</v>
      </c>
      <c r="E13" s="28">
        <v>1126</v>
      </c>
      <c r="F13" s="28">
        <v>72462</v>
      </c>
      <c r="G13" s="36">
        <v>35057</v>
      </c>
      <c r="H13" s="36">
        <v>85344</v>
      </c>
      <c r="I13" s="37">
        <v>40740</v>
      </c>
      <c r="J13" s="36">
        <v>159366</v>
      </c>
      <c r="K13" s="38">
        <v>0.72</v>
      </c>
      <c r="L13" s="28">
        <v>6040</v>
      </c>
      <c r="M13" s="28">
        <v>31472</v>
      </c>
      <c r="N13" s="25"/>
      <c r="O13" s="25"/>
      <c r="P13" s="25"/>
      <c r="Q13" s="25"/>
      <c r="R13" s="25"/>
      <c r="S13" s="25"/>
      <c r="T13" s="25"/>
      <c r="U13" s="25"/>
      <c r="V13" s="25"/>
    </row>
    <row r="14" spans="1:22">
      <c r="A14" s="25">
        <v>4</v>
      </c>
      <c r="B14" s="25">
        <v>2021</v>
      </c>
      <c r="C14" s="28">
        <v>1492330987</v>
      </c>
      <c r="D14" s="28">
        <v>17044</v>
      </c>
      <c r="E14" s="28">
        <v>771</v>
      </c>
      <c r="F14" s="28">
        <v>73068</v>
      </c>
      <c r="G14" s="36">
        <v>35449</v>
      </c>
      <c r="H14" s="36">
        <v>86705</v>
      </c>
      <c r="I14" s="37">
        <v>42050</v>
      </c>
      <c r="J14" s="36">
        <v>161404</v>
      </c>
      <c r="K14" s="38">
        <v>0.45</v>
      </c>
      <c r="L14" s="28">
        <v>7832</v>
      </c>
      <c r="M14" s="28">
        <v>31485</v>
      </c>
      <c r="N14" s="25"/>
      <c r="O14" s="28"/>
      <c r="P14" s="25"/>
      <c r="Q14" s="25"/>
      <c r="R14" s="25"/>
      <c r="S14" s="25"/>
      <c r="T14" s="25"/>
      <c r="U14" s="25"/>
      <c r="V14" s="25"/>
    </row>
    <row r="15" spans="1:22">
      <c r="A15" s="25">
        <v>3</v>
      </c>
      <c r="B15" s="25">
        <v>2021</v>
      </c>
      <c r="C15" s="39">
        <v>1496777742</v>
      </c>
      <c r="D15" s="39">
        <v>16213</v>
      </c>
      <c r="E15" s="39">
        <v>1473</v>
      </c>
      <c r="F15" s="39">
        <v>71308</v>
      </c>
      <c r="G15" s="40">
        <v>34131</v>
      </c>
      <c r="H15" s="40">
        <v>85803</v>
      </c>
      <c r="I15" s="37">
        <v>41992</v>
      </c>
      <c r="J15" s="40">
        <v>158772</v>
      </c>
      <c r="K15" s="38">
        <v>0.93</v>
      </c>
      <c r="L15" s="28">
        <v>7476</v>
      </c>
      <c r="M15" s="28">
        <v>31248</v>
      </c>
      <c r="N15" s="25"/>
      <c r="O15" s="25"/>
      <c r="P15" s="25"/>
      <c r="Q15" s="25"/>
      <c r="R15" s="25"/>
      <c r="S15" s="25"/>
      <c r="T15" s="25"/>
      <c r="U15" s="25"/>
      <c r="V15" s="25"/>
    </row>
    <row r="16" spans="1:22">
      <c r="A16" s="25">
        <v>2</v>
      </c>
      <c r="B16" s="25">
        <v>2021</v>
      </c>
      <c r="C16" s="28">
        <v>1507878091</v>
      </c>
      <c r="D16" s="28">
        <v>15880</v>
      </c>
      <c r="E16" s="28">
        <v>1088</v>
      </c>
      <c r="F16" s="41">
        <v>71115</v>
      </c>
      <c r="G16" s="42">
        <v>34794</v>
      </c>
      <c r="H16" s="42">
        <v>86087</v>
      </c>
      <c r="I16" s="37">
        <v>40879</v>
      </c>
      <c r="J16" s="42">
        <v>158838</v>
      </c>
      <c r="K16" s="43">
        <v>0.68</v>
      </c>
      <c r="L16" s="28">
        <v>8051</v>
      </c>
      <c r="M16" s="28">
        <v>31482</v>
      </c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5.75" customHeight="1">
      <c r="A17" s="25">
        <v>1</v>
      </c>
      <c r="B17" s="25">
        <v>2021</v>
      </c>
      <c r="C17" s="28">
        <v>1515089870</v>
      </c>
      <c r="D17" s="28">
        <v>15251</v>
      </c>
      <c r="E17" s="28">
        <v>813</v>
      </c>
      <c r="F17" s="41">
        <v>71710</v>
      </c>
      <c r="G17" s="42">
        <v>36359</v>
      </c>
      <c r="H17" s="42">
        <v>87266</v>
      </c>
      <c r="I17" s="37">
        <v>42552</v>
      </c>
      <c r="J17" s="42">
        <v>160608</v>
      </c>
      <c r="K17" s="43">
        <v>0.5</v>
      </c>
      <c r="L17" s="28">
        <v>8579</v>
      </c>
      <c r="M17" s="28">
        <v>31538</v>
      </c>
      <c r="N17" s="25"/>
      <c r="O17" s="25"/>
      <c r="P17" s="25"/>
      <c r="Q17" s="25"/>
      <c r="R17" s="25"/>
      <c r="S17" s="25"/>
      <c r="T17" s="25"/>
      <c r="U17" s="25"/>
      <c r="V17" s="25"/>
    </row>
    <row r="18" spans="1:22" s="2" customFormat="1">
      <c r="A18" s="25">
        <v>4</v>
      </c>
      <c r="B18" s="25">
        <v>2020</v>
      </c>
      <c r="C18" s="28">
        <v>1519478134</v>
      </c>
      <c r="D18" s="28">
        <f>56587-SUM(D19:D21)</f>
        <v>9569</v>
      </c>
      <c r="E18" s="36">
        <f>-2928-SUM(E19:E21)</f>
        <v>693</v>
      </c>
      <c r="F18" s="41">
        <v>72163</v>
      </c>
      <c r="G18" s="42">
        <v>35848</v>
      </c>
      <c r="H18" s="42">
        <v>88269</v>
      </c>
      <c r="I18" s="37">
        <v>43376</v>
      </c>
      <c r="J18" s="42">
        <v>162153</v>
      </c>
      <c r="K18" s="43">
        <f>(-2.29/4)-SUM(K19:K21)</f>
        <v>0.92521554436752673</v>
      </c>
      <c r="L18" s="28">
        <v>8802</v>
      </c>
      <c r="M18" s="28">
        <v>31823</v>
      </c>
      <c r="N18" s="25"/>
      <c r="O18" s="28"/>
      <c r="P18" s="28"/>
      <c r="Q18" s="25"/>
      <c r="R18" s="25"/>
      <c r="S18" s="25"/>
      <c r="T18" s="25"/>
      <c r="U18" s="25"/>
      <c r="V18" s="25"/>
    </row>
    <row r="19" spans="1:22">
      <c r="A19" s="25">
        <v>3</v>
      </c>
      <c r="B19" s="25">
        <v>2020</v>
      </c>
      <c r="C19" s="39">
        <v>1518716426</v>
      </c>
      <c r="D19" s="39">
        <v>14747</v>
      </c>
      <c r="E19" s="39">
        <v>185</v>
      </c>
      <c r="F19" s="44">
        <v>68379</v>
      </c>
      <c r="G19" s="45">
        <v>35562</v>
      </c>
      <c r="H19" s="45">
        <v>92289</v>
      </c>
      <c r="I19" s="37">
        <v>43511</v>
      </c>
      <c r="J19" s="45">
        <v>162399</v>
      </c>
      <c r="K19" s="43">
        <v>0.17</v>
      </c>
      <c r="L19" s="28">
        <v>10001</v>
      </c>
      <c r="M19" s="28">
        <v>32781</v>
      </c>
      <c r="N19" s="25"/>
      <c r="O19" s="25"/>
      <c r="P19" s="25"/>
      <c r="Q19" s="25"/>
      <c r="R19" s="25"/>
      <c r="S19" s="25"/>
      <c r="T19" s="25"/>
      <c r="U19" s="25"/>
      <c r="V19" s="25"/>
    </row>
    <row r="20" spans="1:22">
      <c r="A20" s="25">
        <v>2</v>
      </c>
      <c r="B20" s="25">
        <v>2020</v>
      </c>
      <c r="C20" s="28">
        <v>1527655238</v>
      </c>
      <c r="D20" s="28">
        <v>14061</v>
      </c>
      <c r="E20" s="28">
        <v>-3820</v>
      </c>
      <c r="F20" s="41">
        <v>67225</v>
      </c>
      <c r="G20" s="42">
        <v>35291</v>
      </c>
      <c r="H20" s="42">
        <v>92590</v>
      </c>
      <c r="I20" s="37">
        <v>42274</v>
      </c>
      <c r="J20" s="42">
        <v>161517</v>
      </c>
      <c r="K20" s="43">
        <f>-2.55/1.589</f>
        <v>-1.6047828823159218</v>
      </c>
      <c r="L20" s="28">
        <v>6975</v>
      </c>
      <c r="M20" s="28">
        <v>32750</v>
      </c>
      <c r="N20" s="25"/>
      <c r="O20" s="25"/>
      <c r="P20" s="25"/>
      <c r="Q20" s="25"/>
      <c r="R20" s="25"/>
      <c r="S20" s="25"/>
      <c r="T20" s="25"/>
      <c r="U20" s="25"/>
      <c r="V20" s="25"/>
    </row>
    <row r="21" spans="1:22">
      <c r="A21" s="25">
        <v>1</v>
      </c>
      <c r="B21" s="25">
        <v>2020</v>
      </c>
      <c r="C21" s="28">
        <f>866160621*1.589</f>
        <v>1376329226.7690001</v>
      </c>
      <c r="D21" s="28">
        <v>18210</v>
      </c>
      <c r="E21" s="28">
        <v>14</v>
      </c>
      <c r="F21" s="41">
        <v>39411</v>
      </c>
      <c r="G21" s="42">
        <v>31502</v>
      </c>
      <c r="H21" s="42">
        <v>97542</v>
      </c>
      <c r="I21" s="37">
        <v>38875</v>
      </c>
      <c r="J21" s="42">
        <v>139572</v>
      </c>
      <c r="K21" s="43">
        <f>-0.1/1.589</f>
        <v>-6.293266205160479E-2</v>
      </c>
      <c r="L21" s="28">
        <v>8001</v>
      </c>
      <c r="M21" s="28">
        <v>46319</v>
      </c>
      <c r="N21" s="25"/>
      <c r="O21" s="25"/>
      <c r="P21" s="25"/>
      <c r="Q21" s="25"/>
      <c r="R21" s="25"/>
      <c r="S21" s="25"/>
      <c r="T21" s="25"/>
      <c r="U21" s="25"/>
      <c r="V21" s="25"/>
    </row>
    <row r="22" spans="1:22" s="2" customFormat="1">
      <c r="A22" s="25">
        <v>4</v>
      </c>
      <c r="B22" s="25">
        <v>2019</v>
      </c>
      <c r="C22" s="28">
        <f>865308981*1.589</f>
        <v>1374975970.809</v>
      </c>
      <c r="D22" s="28">
        <f>45349-SUM(D23:D25)</f>
        <v>-12146</v>
      </c>
      <c r="E22" s="28">
        <f>3731-SUM(E23:E25)</f>
        <v>-950</v>
      </c>
      <c r="F22" s="41">
        <v>41774</v>
      </c>
      <c r="G22" s="42">
        <v>46594</v>
      </c>
      <c r="H22" s="42">
        <v>95289</v>
      </c>
      <c r="I22" s="37">
        <v>61577</v>
      </c>
      <c r="J22" s="42">
        <v>139615</v>
      </c>
      <c r="K22" s="43">
        <f>6.5/1589-SUM(K23:K25)</f>
        <v>-2.5069225928256769</v>
      </c>
      <c r="L22" s="28">
        <v>4937</v>
      </c>
      <c r="M22" s="28">
        <v>43252</v>
      </c>
      <c r="N22" s="25"/>
      <c r="O22" s="28"/>
      <c r="P22" s="28"/>
      <c r="Q22" s="25"/>
      <c r="R22" s="25"/>
      <c r="S22" s="25"/>
      <c r="T22" s="25"/>
      <c r="U22" s="25"/>
      <c r="V22" s="25"/>
    </row>
    <row r="23" spans="1:22">
      <c r="A23" s="25">
        <v>3</v>
      </c>
      <c r="B23" s="25">
        <v>2019</v>
      </c>
      <c r="C23" s="39">
        <f>863268940*1.589</f>
        <v>1371734345.6600001</v>
      </c>
      <c r="D23" s="39">
        <v>19496</v>
      </c>
      <c r="E23" s="39">
        <v>1257</v>
      </c>
      <c r="F23" s="44">
        <v>40468</v>
      </c>
      <c r="G23" s="45">
        <v>35567</v>
      </c>
      <c r="H23" s="45">
        <v>96083</v>
      </c>
      <c r="I23" s="37">
        <v>37816</v>
      </c>
      <c r="J23" s="45">
        <v>139009</v>
      </c>
      <c r="K23" s="43">
        <f>1.33/1.589</f>
        <v>0.83700440528634368</v>
      </c>
      <c r="L23" s="28">
        <v>7341</v>
      </c>
      <c r="M23" s="28">
        <v>44604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>
      <c r="A24" s="25">
        <v>2</v>
      </c>
      <c r="B24" s="25">
        <v>2019</v>
      </c>
      <c r="C24" s="28">
        <f>862831280*1.589</f>
        <v>1371038903.9200001</v>
      </c>
      <c r="D24" s="28">
        <v>19634</v>
      </c>
      <c r="E24" s="28">
        <v>1999</v>
      </c>
      <c r="F24" s="41">
        <v>40754</v>
      </c>
      <c r="G24" s="42">
        <v>35422</v>
      </c>
      <c r="H24" s="42">
        <v>95904</v>
      </c>
      <c r="I24" s="37">
        <v>37058</v>
      </c>
      <c r="J24" s="42">
        <v>138990</v>
      </c>
      <c r="K24" s="43">
        <f t="shared" ref="K24:K25" si="0">1.33/1.589</f>
        <v>0.83700440528634368</v>
      </c>
      <c r="L24" s="28">
        <v>6819</v>
      </c>
      <c r="M24" s="28">
        <v>45251</v>
      </c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3.5" customHeight="1">
      <c r="A25" s="25">
        <v>1</v>
      </c>
      <c r="B25" s="25">
        <v>2019</v>
      </c>
      <c r="C25" s="28">
        <f>862291415*1.589</f>
        <v>1370181058.4349999</v>
      </c>
      <c r="D25" s="28">
        <v>18365</v>
      </c>
      <c r="E25" s="36">
        <v>1425</v>
      </c>
      <c r="F25" s="41">
        <v>39738</v>
      </c>
      <c r="G25" s="42">
        <v>31403</v>
      </c>
      <c r="H25" s="42">
        <v>95325</v>
      </c>
      <c r="I25" s="37">
        <v>35402</v>
      </c>
      <c r="J25" s="42">
        <v>137380</v>
      </c>
      <c r="K25" s="43">
        <f t="shared" si="0"/>
        <v>0.83700440528634368</v>
      </c>
      <c r="L25" s="28">
        <v>6240</v>
      </c>
      <c r="M25" s="28">
        <v>45186</v>
      </c>
      <c r="N25" s="25"/>
      <c r="O25" s="25"/>
      <c r="P25" s="25"/>
      <c r="Q25" s="25"/>
      <c r="R25" s="25"/>
      <c r="S25" s="25"/>
      <c r="T25" s="25"/>
      <c r="U25" s="25"/>
      <c r="V25" s="25"/>
    </row>
    <row r="26" spans="1:22">
      <c r="A26" s="25">
        <v>4</v>
      </c>
      <c r="B26" s="25">
        <v>2018</v>
      </c>
      <c r="C26" s="28">
        <f>861748797*1.589</f>
        <v>1369318838.4330001</v>
      </c>
      <c r="D26" s="28">
        <v>-13756</v>
      </c>
      <c r="E26" s="36">
        <v>-3450</v>
      </c>
      <c r="F26" s="41">
        <v>38446</v>
      </c>
      <c r="G26" s="42">
        <v>31368</v>
      </c>
      <c r="H26" s="42">
        <v>93492</v>
      </c>
      <c r="I26" s="37">
        <v>35503</v>
      </c>
      <c r="J26" s="42">
        <v>134211</v>
      </c>
      <c r="K26" s="43">
        <f>0.78/1.589</f>
        <v>0.49087476400251734</v>
      </c>
      <c r="L26" s="28">
        <v>6152</v>
      </c>
      <c r="M26" s="28">
        <v>45537</v>
      </c>
      <c r="N26" s="25"/>
      <c r="O26" s="28"/>
      <c r="P26" s="28"/>
      <c r="Q26" s="25"/>
      <c r="R26" s="25"/>
      <c r="S26" s="25"/>
      <c r="T26" s="25"/>
      <c r="U26" s="25"/>
      <c r="V26" s="25"/>
    </row>
    <row r="27" spans="1:22">
      <c r="A27" s="25">
        <v>3</v>
      </c>
      <c r="B27" s="25">
        <v>2018</v>
      </c>
      <c r="C27" s="39">
        <f>800984201*1.589</f>
        <v>1272763895.3889999</v>
      </c>
      <c r="D27" s="39">
        <v>16510</v>
      </c>
      <c r="E27" s="39">
        <v>1349</v>
      </c>
      <c r="F27" s="44">
        <v>32106</v>
      </c>
      <c r="G27" s="45">
        <v>26504</v>
      </c>
      <c r="H27" s="45">
        <v>80564</v>
      </c>
      <c r="I27" s="37">
        <v>40204</v>
      </c>
      <c r="J27" s="45">
        <v>114939</v>
      </c>
      <c r="K27" s="43">
        <f>1.54/1.589</f>
        <v>0.96916299559471375</v>
      </c>
      <c r="L27" s="28">
        <v>13799</v>
      </c>
      <c r="M27" s="28">
        <v>39943</v>
      </c>
      <c r="N27" s="25"/>
      <c r="O27" s="25"/>
      <c r="P27" s="25"/>
      <c r="Q27" s="25"/>
      <c r="R27" s="25"/>
      <c r="S27" s="25"/>
      <c r="T27" s="25"/>
      <c r="U27" s="25"/>
      <c r="V27" s="25"/>
    </row>
    <row r="28" spans="1:22">
      <c r="A28" s="25">
        <v>2</v>
      </c>
      <c r="B28" s="25">
        <v>2018</v>
      </c>
      <c r="C28" s="28">
        <f>800093285*1.589</f>
        <v>1271348229.865</v>
      </c>
      <c r="D28" s="28">
        <v>16705</v>
      </c>
      <c r="E28" s="28">
        <v>2139</v>
      </c>
      <c r="F28" s="28">
        <v>31364</v>
      </c>
      <c r="G28" s="36">
        <v>25068</v>
      </c>
      <c r="H28" s="36">
        <v>68093</v>
      </c>
      <c r="I28" s="37">
        <v>36556</v>
      </c>
      <c r="J28" s="36">
        <v>101569</v>
      </c>
      <c r="K28" s="38">
        <f>2.56/1.589</f>
        <v>1.6110761485210825</v>
      </c>
      <c r="L28" s="28">
        <v>11068</v>
      </c>
      <c r="M28" s="28">
        <v>28309</v>
      </c>
      <c r="N28" s="25"/>
      <c r="O28" s="25"/>
      <c r="P28" s="25"/>
      <c r="Q28" s="25"/>
      <c r="R28" s="25"/>
      <c r="S28" s="25"/>
      <c r="T28" s="25"/>
      <c r="U28" s="25"/>
      <c r="V28" s="25"/>
    </row>
    <row r="29" spans="1:22" s="14" customFormat="1">
      <c r="A29" s="25">
        <v>1</v>
      </c>
      <c r="B29" s="25">
        <v>2018</v>
      </c>
      <c r="C29" s="28">
        <f>800059478*1.589</f>
        <v>1271294510.5420001</v>
      </c>
      <c r="D29" s="28">
        <v>15242</v>
      </c>
      <c r="E29" s="28">
        <v>1368</v>
      </c>
      <c r="F29" s="28">
        <v>30534</v>
      </c>
      <c r="G29" s="36">
        <v>24747</v>
      </c>
      <c r="H29" s="36">
        <v>66152</v>
      </c>
      <c r="I29" s="37">
        <v>32741</v>
      </c>
      <c r="J29" s="36">
        <v>98779</v>
      </c>
      <c r="K29" s="38">
        <f>1.62/1.589</f>
        <v>1.0195091252359976</v>
      </c>
      <c r="L29" s="28">
        <v>7667</v>
      </c>
      <c r="M29" s="28">
        <v>27347</v>
      </c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5" customHeight="1">
      <c r="A30" s="25"/>
      <c r="B30" s="25"/>
      <c r="C30" s="28"/>
      <c r="D30" s="28"/>
      <c r="E30" s="28"/>
      <c r="F30" s="28"/>
      <c r="G30" s="28"/>
      <c r="H30" s="28"/>
      <c r="I30" s="38"/>
      <c r="J30" s="28"/>
      <c r="K30" s="38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5" customHeight="1">
      <c r="B31" s="1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F78E-AE34-43A9-8873-A3C8A5076722}">
  <dimension ref="A1:M41"/>
  <sheetViews>
    <sheetView topLeftCell="L1" workbookViewId="0">
      <selection activeCell="M1" sqref="M1"/>
    </sheetView>
  </sheetViews>
  <sheetFormatPr defaultRowHeight="14.45"/>
  <cols>
    <col min="2" max="2" width="15" customWidth="1"/>
    <col min="3" max="3" width="13.85546875" customWidth="1"/>
    <col min="4" max="5" width="10.7109375" bestFit="1" customWidth="1"/>
    <col min="6" max="10" width="11" bestFit="1" customWidth="1"/>
    <col min="12" max="12" width="13.42578125" customWidth="1"/>
    <col min="13" max="13" width="11" bestFit="1" customWidth="1"/>
  </cols>
  <sheetData>
    <row r="1" spans="1:13" ht="57.75">
      <c r="A1" t="s">
        <v>0</v>
      </c>
      <c r="B1" t="s">
        <v>1</v>
      </c>
      <c r="C1" s="3" t="s">
        <v>13</v>
      </c>
      <c r="D1" s="3" t="s">
        <v>3</v>
      </c>
      <c r="E1" s="3" t="s">
        <v>4</v>
      </c>
      <c r="F1" s="3" t="s">
        <v>14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t="s">
        <v>12</v>
      </c>
    </row>
    <row r="2" spans="1:13" ht="15">
      <c r="A2">
        <v>4</v>
      </c>
      <c r="B2">
        <v>2024</v>
      </c>
      <c r="C2" s="18">
        <v>240850603</v>
      </c>
      <c r="D2" s="5">
        <v>21967</v>
      </c>
      <c r="E2" s="16">
        <v>741</v>
      </c>
      <c r="F2" s="16">
        <v>26460</v>
      </c>
      <c r="G2" s="16">
        <v>14392</v>
      </c>
      <c r="H2" s="16">
        <v>59021</v>
      </c>
      <c r="I2" s="16">
        <v>17721</v>
      </c>
      <c r="J2" s="16">
        <v>85481</v>
      </c>
      <c r="K2" s="15">
        <v>3.03</v>
      </c>
      <c r="L2" s="16">
        <v>5029</v>
      </c>
      <c r="M2" s="16">
        <v>37274</v>
      </c>
    </row>
    <row r="3" spans="1:13" ht="15">
      <c r="A3">
        <v>3</v>
      </c>
      <c r="B3">
        <v>2024</v>
      </c>
      <c r="C3" s="20">
        <v>244323464</v>
      </c>
      <c r="D3" s="5">
        <v>21579</v>
      </c>
      <c r="E3" s="16">
        <v>794</v>
      </c>
      <c r="F3" s="16">
        <v>27176</v>
      </c>
      <c r="G3" s="16">
        <v>14111</v>
      </c>
      <c r="H3" s="16">
        <v>59535</v>
      </c>
      <c r="I3" s="16">
        <v>18094</v>
      </c>
      <c r="J3" s="16">
        <v>86711</v>
      </c>
      <c r="K3" s="15">
        <v>3.21</v>
      </c>
      <c r="L3" s="16">
        <v>5943</v>
      </c>
      <c r="M3" s="16">
        <v>37765</v>
      </c>
    </row>
    <row r="4" spans="1:13" ht="15">
      <c r="A4">
        <v>2</v>
      </c>
      <c r="B4">
        <v>2024</v>
      </c>
      <c r="C4" s="20">
        <v>244302246</v>
      </c>
      <c r="D4" s="5">
        <v>22109</v>
      </c>
      <c r="E4" s="16">
        <v>1474</v>
      </c>
      <c r="F4" s="16">
        <v>27582</v>
      </c>
      <c r="G4" s="16">
        <v>13355</v>
      </c>
      <c r="H4" s="16">
        <v>59425</v>
      </c>
      <c r="I4" s="16">
        <v>18207</v>
      </c>
      <c r="J4" s="16">
        <v>87007</v>
      </c>
      <c r="K4" s="22">
        <v>5.92</v>
      </c>
      <c r="L4" s="16">
        <v>6501</v>
      </c>
      <c r="M4" s="16">
        <v>37719</v>
      </c>
    </row>
    <row r="5" spans="1:13" ht="15">
      <c r="A5">
        <v>1</v>
      </c>
      <c r="B5">
        <v>2024</v>
      </c>
      <c r="C5" s="20">
        <v>246080750</v>
      </c>
      <c r="D5" s="5">
        <v>21738</v>
      </c>
      <c r="E5" s="16">
        <v>879</v>
      </c>
      <c r="F5" s="16">
        <v>26375</v>
      </c>
      <c r="G5" s="16">
        <v>13308</v>
      </c>
      <c r="H5" s="16">
        <v>59739</v>
      </c>
      <c r="I5" s="16">
        <v>17424</v>
      </c>
      <c r="J5" s="16">
        <v>86114</v>
      </c>
      <c r="K5" s="15">
        <v>3.51</v>
      </c>
      <c r="L5" s="16">
        <v>5644</v>
      </c>
      <c r="M5" s="16">
        <v>37514</v>
      </c>
    </row>
    <row r="6" spans="1:13" ht="15">
      <c r="A6">
        <v>4</v>
      </c>
      <c r="B6">
        <v>2023</v>
      </c>
      <c r="C6" s="20">
        <v>249892548</v>
      </c>
      <c r="D6" s="5">
        <v>22165</v>
      </c>
      <c r="E6" s="16">
        <v>900</v>
      </c>
      <c r="F6" s="16">
        <v>26766</v>
      </c>
      <c r="G6" s="16">
        <v>14248</v>
      </c>
      <c r="H6" s="16">
        <v>61285</v>
      </c>
      <c r="I6" s="16">
        <v>19117</v>
      </c>
      <c r="J6" s="16">
        <v>88051</v>
      </c>
      <c r="K6" s="15">
        <v>3.55</v>
      </c>
      <c r="L6" s="16">
        <v>6729</v>
      </c>
      <c r="M6" s="16">
        <v>38182</v>
      </c>
    </row>
    <row r="7" spans="1:13" ht="15">
      <c r="A7">
        <v>3</v>
      </c>
      <c r="B7">
        <v>2023</v>
      </c>
      <c r="C7" s="20">
        <v>251420447</v>
      </c>
      <c r="D7" s="5">
        <v>21681</v>
      </c>
      <c r="E7" s="16">
        <v>1078</v>
      </c>
      <c r="F7" s="16">
        <v>26534</v>
      </c>
      <c r="G7" s="16">
        <v>13811</v>
      </c>
      <c r="H7" s="16">
        <v>61042</v>
      </c>
      <c r="I7" s="16">
        <v>18887</v>
      </c>
      <c r="J7" s="16">
        <v>87576</v>
      </c>
      <c r="K7" s="15">
        <v>4.2300000000000004</v>
      </c>
      <c r="L7" s="16">
        <v>7055</v>
      </c>
      <c r="M7" s="16">
        <v>38216</v>
      </c>
    </row>
    <row r="8" spans="1:13" ht="15">
      <c r="A8">
        <v>2</v>
      </c>
      <c r="B8">
        <v>2023</v>
      </c>
      <c r="C8" s="20">
        <v>251187242</v>
      </c>
      <c r="D8" s="5">
        <v>21930</v>
      </c>
      <c r="E8" s="16">
        <v>1538</v>
      </c>
      <c r="F8" s="16">
        <v>26088</v>
      </c>
      <c r="G8" s="16">
        <v>13586</v>
      </c>
      <c r="H8" s="16">
        <v>61055</v>
      </c>
      <c r="I8" s="16">
        <v>18610</v>
      </c>
      <c r="J8" s="16">
        <v>87143</v>
      </c>
      <c r="K8">
        <v>6.03</v>
      </c>
      <c r="L8" s="16">
        <v>6856</v>
      </c>
      <c r="M8" s="16">
        <v>38332</v>
      </c>
    </row>
    <row r="9" spans="1:13" ht="15">
      <c r="A9">
        <v>1</v>
      </c>
      <c r="B9">
        <v>2023</v>
      </c>
      <c r="C9" s="20">
        <v>251351937</v>
      </c>
      <c r="D9" s="5">
        <v>22169</v>
      </c>
      <c r="E9" s="16">
        <v>771</v>
      </c>
      <c r="F9" s="16">
        <v>24733</v>
      </c>
      <c r="G9" s="16">
        <v>13580</v>
      </c>
      <c r="H9" s="16">
        <v>61042</v>
      </c>
      <c r="I9" s="16">
        <v>17944</v>
      </c>
      <c r="J9" s="16">
        <v>85775</v>
      </c>
      <c r="K9" s="15">
        <v>3.05</v>
      </c>
      <c r="L9" s="16">
        <v>5373</v>
      </c>
      <c r="M9" s="16">
        <v>38088</v>
      </c>
    </row>
    <row r="10" spans="1:13" ht="15">
      <c r="A10">
        <v>4</v>
      </c>
      <c r="B10">
        <v>2022</v>
      </c>
      <c r="C10" s="20">
        <v>252397140</v>
      </c>
      <c r="D10" s="5">
        <v>22814</v>
      </c>
      <c r="E10" s="16">
        <v>788</v>
      </c>
      <c r="F10" s="16">
        <v>24115</v>
      </c>
      <c r="G10" s="16">
        <v>14039</v>
      </c>
      <c r="H10" s="16">
        <v>61476</v>
      </c>
      <c r="I10" s="16">
        <v>18217</v>
      </c>
      <c r="J10" s="16">
        <v>85591</v>
      </c>
      <c r="K10" s="15">
        <v>3.07</v>
      </c>
      <c r="L10" s="16">
        <v>4646</v>
      </c>
      <c r="M10" s="16">
        <v>38036</v>
      </c>
    </row>
    <row r="11" spans="1:13" ht="15">
      <c r="A11">
        <v>3</v>
      </c>
      <c r="B11">
        <v>2022</v>
      </c>
      <c r="C11" s="20">
        <v>260219792</v>
      </c>
      <c r="D11" s="5">
        <v>23242</v>
      </c>
      <c r="E11" s="16">
        <v>875</v>
      </c>
      <c r="F11" s="16">
        <v>25140</v>
      </c>
      <c r="G11" s="16">
        <v>13765</v>
      </c>
      <c r="H11" s="16">
        <v>60686</v>
      </c>
      <c r="I11" s="16">
        <v>19606</v>
      </c>
      <c r="J11" s="16">
        <v>85826</v>
      </c>
      <c r="K11" s="15">
        <v>3.33</v>
      </c>
      <c r="L11" s="16">
        <v>6850</v>
      </c>
      <c r="M11" s="16">
        <v>37645</v>
      </c>
    </row>
    <row r="12" spans="1:13" ht="15">
      <c r="A12">
        <v>2</v>
      </c>
      <c r="B12">
        <v>2022</v>
      </c>
      <c r="C12" s="20">
        <v>259845660</v>
      </c>
      <c r="D12" s="5">
        <v>24394</v>
      </c>
      <c r="E12" s="16">
        <v>558</v>
      </c>
      <c r="F12" s="16">
        <v>24939</v>
      </c>
      <c r="G12" s="16">
        <v>14274</v>
      </c>
      <c r="H12" s="16">
        <v>61055</v>
      </c>
      <c r="I12" s="16">
        <v>20365</v>
      </c>
      <c r="J12" s="16">
        <v>85994</v>
      </c>
      <c r="K12">
        <v>2.16</v>
      </c>
      <c r="L12" s="16">
        <v>6897</v>
      </c>
      <c r="M12" s="16">
        <v>37194</v>
      </c>
    </row>
    <row r="13" spans="1:13" ht="15">
      <c r="A13">
        <v>1</v>
      </c>
      <c r="B13">
        <v>2022</v>
      </c>
      <c r="C13" s="20">
        <v>259178229</v>
      </c>
      <c r="D13" s="5">
        <v>23641</v>
      </c>
      <c r="E13" s="16">
        <v>1112</v>
      </c>
      <c r="F13" s="16">
        <v>24526</v>
      </c>
      <c r="G13" s="16">
        <v>13990</v>
      </c>
      <c r="H13" s="16">
        <v>59582</v>
      </c>
      <c r="I13" s="16">
        <v>19466</v>
      </c>
      <c r="J13" s="16">
        <v>84108</v>
      </c>
      <c r="K13" s="15">
        <v>4.2</v>
      </c>
      <c r="L13" s="16">
        <v>6065</v>
      </c>
      <c r="M13" s="16">
        <v>37354</v>
      </c>
    </row>
    <row r="14" spans="1:13" ht="15">
      <c r="A14">
        <v>4</v>
      </c>
      <c r="B14">
        <v>2021</v>
      </c>
      <c r="C14" s="20">
        <v>264969342</v>
      </c>
      <c r="D14" s="5">
        <v>23474</v>
      </c>
      <c r="E14" s="16">
        <v>1044</v>
      </c>
      <c r="F14" s="16">
        <v>24940</v>
      </c>
      <c r="G14" s="16">
        <v>13884</v>
      </c>
      <c r="H14" s="16">
        <v>59307</v>
      </c>
      <c r="I14" s="16">
        <v>20747</v>
      </c>
      <c r="J14" s="16">
        <v>84247</v>
      </c>
      <c r="K14" s="15">
        <v>3.88</v>
      </c>
      <c r="L14" s="16">
        <v>6833</v>
      </c>
      <c r="M14" s="16">
        <v>36829</v>
      </c>
    </row>
    <row r="15" spans="1:13" ht="15">
      <c r="A15">
        <v>3</v>
      </c>
      <c r="B15">
        <v>2021</v>
      </c>
      <c r="C15" s="20">
        <v>265650056</v>
      </c>
      <c r="D15" s="5">
        <v>22003</v>
      </c>
      <c r="E15" s="16">
        <v>1112</v>
      </c>
      <c r="F15" s="16">
        <v>24321</v>
      </c>
      <c r="G15" s="16">
        <v>12910</v>
      </c>
      <c r="H15" s="16">
        <v>57727</v>
      </c>
      <c r="I15" s="16">
        <v>19546</v>
      </c>
      <c r="J15" s="16">
        <v>82048</v>
      </c>
      <c r="K15" s="15">
        <v>4.09</v>
      </c>
      <c r="L15" s="16">
        <v>6853</v>
      </c>
      <c r="M15" s="16">
        <v>36324</v>
      </c>
    </row>
    <row r="16" spans="1:13" ht="15">
      <c r="A16">
        <v>2</v>
      </c>
      <c r="B16">
        <v>2021</v>
      </c>
      <c r="C16" s="18">
        <v>267348232</v>
      </c>
      <c r="D16" s="5">
        <v>22565</v>
      </c>
      <c r="E16" s="16">
        <v>1868</v>
      </c>
      <c r="F16" s="16">
        <v>24168</v>
      </c>
      <c r="G16" s="16">
        <v>13660</v>
      </c>
      <c r="H16" s="16">
        <v>58609</v>
      </c>
      <c r="I16" s="16">
        <v>20580</v>
      </c>
      <c r="J16" s="16">
        <v>82777</v>
      </c>
      <c r="K16" s="15">
        <v>6.88</v>
      </c>
      <c r="L16" s="16">
        <v>7087</v>
      </c>
      <c r="M16" s="16">
        <v>36462</v>
      </c>
    </row>
    <row r="17" spans="1:13" ht="15">
      <c r="A17">
        <v>1</v>
      </c>
      <c r="B17">
        <v>2021</v>
      </c>
      <c r="C17" s="20">
        <v>265342075</v>
      </c>
      <c r="D17" s="5">
        <v>21510</v>
      </c>
      <c r="E17" s="16">
        <v>892</v>
      </c>
      <c r="F17" s="16">
        <v>21981</v>
      </c>
      <c r="G17" s="16">
        <v>13566</v>
      </c>
      <c r="H17" s="16">
        <v>60812</v>
      </c>
      <c r="I17" s="16">
        <v>21710</v>
      </c>
      <c r="J17" s="16">
        <v>82793</v>
      </c>
      <c r="K17" s="15">
        <v>3.3</v>
      </c>
      <c r="L17" s="16">
        <v>8856</v>
      </c>
      <c r="M17" s="16">
        <v>38566</v>
      </c>
    </row>
    <row r="18" spans="1:13" ht="15">
      <c r="A18">
        <v>4</v>
      </c>
      <c r="B18">
        <v>2020</v>
      </c>
      <c r="C18" s="20">
        <v>265070592</v>
      </c>
      <c r="D18" s="5">
        <v>20563</v>
      </c>
      <c r="E18" s="16">
        <v>1226</v>
      </c>
      <c r="F18" s="16">
        <v>21039</v>
      </c>
      <c r="G18" s="16">
        <v>12115</v>
      </c>
      <c r="H18" s="16">
        <v>60117</v>
      </c>
      <c r="I18" s="16">
        <v>21265</v>
      </c>
      <c r="J18" s="16">
        <v>81156</v>
      </c>
      <c r="K18" s="15">
        <v>4.55</v>
      </c>
      <c r="L18" s="16">
        <v>8339</v>
      </c>
      <c r="M18" s="16">
        <v>38450</v>
      </c>
    </row>
    <row r="19" spans="1:13" ht="15">
      <c r="A19">
        <v>3</v>
      </c>
      <c r="B19">
        <v>2020</v>
      </c>
      <c r="C19" s="20">
        <v>262591998</v>
      </c>
      <c r="D19" s="5">
        <v>19321</v>
      </c>
      <c r="E19" s="16">
        <v>1245</v>
      </c>
      <c r="F19" s="16">
        <v>19462</v>
      </c>
      <c r="G19" s="16">
        <v>11195</v>
      </c>
      <c r="H19" s="16">
        <v>58186</v>
      </c>
      <c r="I19" s="16">
        <v>18903</v>
      </c>
      <c r="J19" s="16">
        <v>77648</v>
      </c>
      <c r="K19" s="15">
        <v>4.72</v>
      </c>
      <c r="L19" s="16">
        <v>6954</v>
      </c>
      <c r="M19" s="16">
        <v>38029</v>
      </c>
    </row>
    <row r="20" spans="1:13" ht="15">
      <c r="A20">
        <v>2</v>
      </c>
      <c r="B20">
        <v>2020</v>
      </c>
      <c r="C20" s="18">
        <v>261954496</v>
      </c>
      <c r="D20" s="5">
        <v>17358</v>
      </c>
      <c r="E20" s="16">
        <v>-334</v>
      </c>
      <c r="F20" s="16">
        <v>18295</v>
      </c>
      <c r="G20" s="16">
        <v>10344</v>
      </c>
      <c r="H20" s="16">
        <v>55242</v>
      </c>
      <c r="I20" s="16">
        <v>16383</v>
      </c>
      <c r="J20" s="16">
        <v>73537</v>
      </c>
      <c r="K20">
        <v>-1.27</v>
      </c>
      <c r="L20" s="16">
        <v>4881</v>
      </c>
      <c r="M20" s="16">
        <v>36121</v>
      </c>
    </row>
    <row r="21" spans="1:13" ht="15">
      <c r="A21">
        <v>1</v>
      </c>
      <c r="B21">
        <v>2020</v>
      </c>
      <c r="C21" s="20">
        <v>261249779</v>
      </c>
      <c r="D21" s="5">
        <v>17487</v>
      </c>
      <c r="E21" s="16">
        <v>315</v>
      </c>
      <c r="F21" s="16">
        <v>18831</v>
      </c>
      <c r="G21" s="16">
        <v>10325</v>
      </c>
      <c r="H21" s="16">
        <v>51183</v>
      </c>
      <c r="I21" s="16">
        <v>12541</v>
      </c>
      <c r="J21" s="16">
        <v>70014</v>
      </c>
      <c r="K21" s="15">
        <v>1.2</v>
      </c>
      <c r="L21" s="16">
        <v>1766</v>
      </c>
      <c r="M21" s="16">
        <v>33442</v>
      </c>
    </row>
    <row r="22" spans="1:13" ht="15">
      <c r="A22">
        <v>4</v>
      </c>
      <c r="B22">
        <v>2019</v>
      </c>
      <c r="C22" s="20">
        <v>261119074</v>
      </c>
      <c r="D22" s="5">
        <v>17324</v>
      </c>
      <c r="E22" s="16">
        <v>560</v>
      </c>
      <c r="F22" s="16">
        <v>18659</v>
      </c>
      <c r="G22" s="16">
        <v>10547</v>
      </c>
      <c r="H22" s="16">
        <v>51295</v>
      </c>
      <c r="I22" s="16">
        <v>13198</v>
      </c>
      <c r="J22" s="16">
        <v>69954</v>
      </c>
      <c r="K22" s="15">
        <v>2.13</v>
      </c>
      <c r="L22" s="16">
        <v>2031</v>
      </c>
      <c r="M22" s="16">
        <v>33217</v>
      </c>
    </row>
    <row r="23" spans="1:13" ht="15">
      <c r="A23">
        <v>3</v>
      </c>
      <c r="B23">
        <v>2019</v>
      </c>
      <c r="C23" s="20">
        <v>260910309</v>
      </c>
      <c r="D23" s="5">
        <v>17048</v>
      </c>
      <c r="E23" s="16">
        <v>745</v>
      </c>
      <c r="F23" s="16">
        <v>18166</v>
      </c>
      <c r="G23" s="16">
        <v>9935</v>
      </c>
      <c r="H23" s="16">
        <v>50286</v>
      </c>
      <c r="I23" s="16">
        <v>13017</v>
      </c>
      <c r="J23" s="16">
        <v>68452</v>
      </c>
      <c r="K23" s="15">
        <v>2.84</v>
      </c>
      <c r="L23" s="16">
        <v>2389</v>
      </c>
      <c r="M23" s="16">
        <v>32794</v>
      </c>
    </row>
    <row r="24" spans="1:13" ht="15">
      <c r="A24">
        <v>2</v>
      </c>
      <c r="B24">
        <v>2019</v>
      </c>
      <c r="C24" s="20">
        <v>260808410</v>
      </c>
      <c r="D24" s="5">
        <v>17807</v>
      </c>
      <c r="E24" s="16">
        <v>-1969</v>
      </c>
      <c r="F24" s="16">
        <v>17757</v>
      </c>
      <c r="G24" s="16">
        <v>9013</v>
      </c>
      <c r="H24" s="16">
        <v>36646</v>
      </c>
      <c r="I24" s="16">
        <v>13086</v>
      </c>
      <c r="J24" s="16">
        <v>54403</v>
      </c>
      <c r="K24">
        <v>-7.38</v>
      </c>
      <c r="L24" s="16">
        <v>2319</v>
      </c>
      <c r="M24" s="16">
        <v>17581</v>
      </c>
    </row>
    <row r="25" spans="1:13" ht="15">
      <c r="A25">
        <v>1</v>
      </c>
      <c r="B25">
        <v>2019</v>
      </c>
      <c r="C25" s="20">
        <v>260574612</v>
      </c>
      <c r="D25" s="5">
        <v>17010</v>
      </c>
      <c r="E25" s="16">
        <v>739</v>
      </c>
      <c r="F25" s="16">
        <v>19894</v>
      </c>
      <c r="G25" s="16">
        <v>9256</v>
      </c>
      <c r="H25" s="16">
        <v>34570</v>
      </c>
      <c r="I25" s="16">
        <v>13500</v>
      </c>
      <c r="J25" s="16">
        <v>54464</v>
      </c>
      <c r="K25" s="15">
        <v>2.8</v>
      </c>
      <c r="L25" s="16">
        <v>2872</v>
      </c>
      <c r="M25" s="16">
        <v>18416</v>
      </c>
    </row>
    <row r="26" spans="1:13" ht="15">
      <c r="A26">
        <v>4</v>
      </c>
      <c r="B26">
        <v>2018</v>
      </c>
      <c r="C26" s="20">
        <v>261043625</v>
      </c>
      <c r="D26" s="5">
        <v>17824</v>
      </c>
      <c r="E26" s="16">
        <v>935</v>
      </c>
      <c r="F26" s="16">
        <v>19294</v>
      </c>
      <c r="G26" s="16">
        <v>9496</v>
      </c>
      <c r="H26" s="16">
        <v>33995</v>
      </c>
      <c r="I26" s="16">
        <v>13438</v>
      </c>
      <c r="J26" s="16">
        <v>53289</v>
      </c>
      <c r="K26" s="15">
        <v>3.51</v>
      </c>
      <c r="L26" s="16">
        <v>2123</v>
      </c>
      <c r="M26" s="16">
        <v>17291</v>
      </c>
    </row>
    <row r="27" spans="1:13" ht="15">
      <c r="A27">
        <v>3</v>
      </c>
      <c r="B27">
        <v>2018</v>
      </c>
      <c r="C27" s="20">
        <v>263515857</v>
      </c>
      <c r="D27" s="5">
        <v>17052</v>
      </c>
      <c r="E27" s="16">
        <v>835</v>
      </c>
      <c r="F27" s="16">
        <v>19173</v>
      </c>
      <c r="G27" s="16">
        <v>9606</v>
      </c>
      <c r="H27" s="16">
        <v>32728</v>
      </c>
      <c r="I27" s="16">
        <v>12641</v>
      </c>
      <c r="J27" s="16">
        <v>51901</v>
      </c>
      <c r="K27" s="15">
        <v>3.1</v>
      </c>
      <c r="L27" s="16">
        <v>2369</v>
      </c>
      <c r="M27" s="16">
        <v>16944</v>
      </c>
    </row>
    <row r="28" spans="1:13" ht="15">
      <c r="A28">
        <v>2</v>
      </c>
      <c r="B28">
        <v>2018</v>
      </c>
      <c r="C28" s="20">
        <v>265924840</v>
      </c>
      <c r="D28" s="5">
        <v>17314</v>
      </c>
      <c r="E28" s="16">
        <v>1127</v>
      </c>
      <c r="F28" s="16">
        <v>19416</v>
      </c>
      <c r="G28" s="16">
        <v>9627</v>
      </c>
      <c r="H28" s="16">
        <v>32914</v>
      </c>
      <c r="I28" s="16">
        <v>13341</v>
      </c>
      <c r="J28" s="16">
        <v>52330</v>
      </c>
      <c r="K28">
        <v>4.17</v>
      </c>
      <c r="L28" s="16">
        <v>3265</v>
      </c>
      <c r="M28" s="16">
        <v>16585</v>
      </c>
    </row>
    <row r="29" spans="1:13" ht="15">
      <c r="A29">
        <v>1</v>
      </c>
      <c r="B29">
        <v>2018</v>
      </c>
      <c r="C29" s="20">
        <v>267215207</v>
      </c>
      <c r="D29" s="5">
        <v>16526</v>
      </c>
      <c r="E29" s="16">
        <v>2074</v>
      </c>
      <c r="F29" s="16">
        <v>18894</v>
      </c>
      <c r="G29" s="16">
        <v>9503</v>
      </c>
      <c r="H29" s="16">
        <v>32957</v>
      </c>
      <c r="I29" s="16">
        <v>13575</v>
      </c>
      <c r="J29" s="16">
        <v>51851</v>
      </c>
      <c r="K29" s="15">
        <v>7.59</v>
      </c>
      <c r="L29" s="16">
        <v>2789</v>
      </c>
      <c r="M29" s="16">
        <v>17580</v>
      </c>
    </row>
    <row r="30" spans="1:13" ht="15">
      <c r="E30" s="16"/>
      <c r="K30" s="15"/>
    </row>
    <row r="31" spans="1:13" ht="15">
      <c r="B31" s="1"/>
      <c r="K31" s="15"/>
    </row>
    <row r="32" spans="1:13" ht="15">
      <c r="K32" s="15"/>
    </row>
    <row r="33" spans="11:11" ht="15">
      <c r="K33" s="15"/>
    </row>
    <row r="34" spans="11:11" ht="15">
      <c r="K34" s="15"/>
    </row>
    <row r="35" spans="11:11" ht="15">
      <c r="K35" s="15"/>
    </row>
    <row r="36" spans="11:11" ht="15">
      <c r="K36" s="15"/>
    </row>
    <row r="37" spans="11:11" ht="15">
      <c r="K37" s="15"/>
    </row>
    <row r="38" spans="11:11" ht="15">
      <c r="K38" s="15"/>
    </row>
    <row r="39" spans="11:11" ht="15">
      <c r="K39" s="15"/>
    </row>
    <row r="40" spans="11:11" ht="15">
      <c r="K40" s="15"/>
    </row>
    <row r="41" spans="11:11" ht="15">
      <c r="K4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F746-BCB0-4698-84A4-BE88FAA85372}">
  <dimension ref="A1:Z41"/>
  <sheetViews>
    <sheetView topLeftCell="F1" workbookViewId="0">
      <selection activeCell="M1" sqref="M1"/>
    </sheetView>
  </sheetViews>
  <sheetFormatPr defaultRowHeight="14.45"/>
  <cols>
    <col min="2" max="2" width="15" customWidth="1"/>
    <col min="3" max="3" width="16.28515625" customWidth="1"/>
    <col min="5" max="5" width="20.28515625" bestFit="1" customWidth="1"/>
    <col min="6" max="6" width="12.7109375" customWidth="1"/>
    <col min="8" max="8" width="11.7109375" customWidth="1"/>
    <col min="12" max="12" width="9.85546875" bestFit="1" customWidth="1"/>
    <col min="13" max="13" width="11" bestFit="1" customWidth="1"/>
    <col min="14" max="14" width="36.5703125" bestFit="1" customWidth="1"/>
    <col min="15" max="15" width="9.5703125" bestFit="1" customWidth="1"/>
  </cols>
  <sheetData>
    <row r="1" spans="1:26" ht="43.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>
        <v>4</v>
      </c>
      <c r="B2">
        <v>2024</v>
      </c>
      <c r="C2" s="5">
        <v>189794911</v>
      </c>
      <c r="D2" s="5">
        <v>5523</v>
      </c>
      <c r="E2">
        <f>1512-SUM(E3:E5)</f>
        <v>456</v>
      </c>
      <c r="F2" s="5">
        <v>19514</v>
      </c>
      <c r="G2" s="5">
        <v>7633</v>
      </c>
      <c r="H2" s="5">
        <v>22422</v>
      </c>
      <c r="I2" s="5">
        <v>8218</v>
      </c>
      <c r="J2" s="5">
        <v>42001</v>
      </c>
      <c r="K2" s="22">
        <v>2.37</v>
      </c>
      <c r="L2" s="16">
        <v>615</v>
      </c>
      <c r="M2" s="16">
        <v>12236</v>
      </c>
      <c r="O2" s="5"/>
    </row>
    <row r="3" spans="1:26" ht="15">
      <c r="A3">
        <v>3</v>
      </c>
      <c r="B3">
        <v>2024</v>
      </c>
      <c r="C3" s="5">
        <v>189548670</v>
      </c>
      <c r="D3" s="5">
        <v>5292</v>
      </c>
      <c r="E3">
        <v>404</v>
      </c>
      <c r="F3" s="5">
        <v>18998</v>
      </c>
      <c r="G3" s="5">
        <v>7973</v>
      </c>
      <c r="H3" s="5">
        <v>22827</v>
      </c>
      <c r="I3" s="5">
        <v>8302</v>
      </c>
      <c r="J3" s="5">
        <v>41889</v>
      </c>
      <c r="K3">
        <v>2.1</v>
      </c>
      <c r="L3" s="16">
        <v>539</v>
      </c>
      <c r="M3" s="16">
        <v>12910</v>
      </c>
      <c r="O3" s="5"/>
    </row>
    <row r="4" spans="1:26" ht="15">
      <c r="A4">
        <v>2</v>
      </c>
      <c r="B4">
        <v>2024</v>
      </c>
      <c r="C4" s="5">
        <v>189779216</v>
      </c>
      <c r="D4" s="5">
        <v>5299</v>
      </c>
      <c r="E4">
        <v>367</v>
      </c>
      <c r="F4" s="5">
        <v>18840</v>
      </c>
      <c r="G4" s="5">
        <v>8981</v>
      </c>
      <c r="H4" s="5">
        <v>22753</v>
      </c>
      <c r="I4" s="5">
        <v>8047</v>
      </c>
      <c r="J4" s="5">
        <v>41657</v>
      </c>
      <c r="K4">
        <v>1.92</v>
      </c>
      <c r="L4" s="16">
        <v>547</v>
      </c>
      <c r="M4" s="16">
        <v>13252</v>
      </c>
      <c r="O4" s="5"/>
    </row>
    <row r="5" spans="1:26" ht="15">
      <c r="A5">
        <v>1</v>
      </c>
      <c r="B5">
        <v>2024</v>
      </c>
      <c r="C5" s="5">
        <v>189463015</v>
      </c>
      <c r="D5" s="5">
        <v>5211</v>
      </c>
      <c r="E5">
        <v>285</v>
      </c>
      <c r="F5" s="5">
        <v>18666</v>
      </c>
      <c r="G5" s="5">
        <v>8437</v>
      </c>
      <c r="H5" s="5">
        <v>23086</v>
      </c>
      <c r="I5" s="5">
        <v>8266</v>
      </c>
      <c r="J5" s="5">
        <v>41816</v>
      </c>
      <c r="K5">
        <v>1.48</v>
      </c>
      <c r="L5" s="16">
        <v>477</v>
      </c>
      <c r="M5" s="16">
        <v>13708</v>
      </c>
      <c r="O5" s="5"/>
    </row>
    <row r="6" spans="1:26" ht="15">
      <c r="A6">
        <v>4</v>
      </c>
      <c r="B6">
        <v>2023</v>
      </c>
      <c r="C6" s="5">
        <v>189808581</v>
      </c>
      <c r="D6" s="5">
        <v>5340</v>
      </c>
      <c r="E6">
        <f>1198-SUM(E7:E9)</f>
        <v>126</v>
      </c>
      <c r="F6" s="5">
        <v>18765</v>
      </c>
      <c r="G6" s="5">
        <v>8004</v>
      </c>
      <c r="H6" s="5">
        <v>22858</v>
      </c>
      <c r="I6" s="5">
        <v>8055</v>
      </c>
      <c r="J6" s="5">
        <v>41687</v>
      </c>
      <c r="K6" s="22">
        <v>0.83</v>
      </c>
      <c r="L6" s="16">
        <v>560</v>
      </c>
      <c r="M6" s="16">
        <v>13125</v>
      </c>
      <c r="O6" s="5"/>
    </row>
    <row r="7" spans="1:26" ht="15">
      <c r="A7">
        <v>3</v>
      </c>
      <c r="B7">
        <v>2023</v>
      </c>
      <c r="C7" s="5">
        <v>189439991</v>
      </c>
      <c r="D7" s="5">
        <v>4915</v>
      </c>
      <c r="E7">
        <v>382</v>
      </c>
      <c r="F7" s="5">
        <v>18616</v>
      </c>
      <c r="G7" s="5">
        <v>8482</v>
      </c>
      <c r="H7" s="5">
        <v>23577</v>
      </c>
      <c r="I7" s="5">
        <v>7501</v>
      </c>
      <c r="J7" s="5">
        <v>42293</v>
      </c>
      <c r="K7">
        <v>2.02</v>
      </c>
      <c r="L7" s="16">
        <v>499</v>
      </c>
      <c r="M7" s="16">
        <v>14272</v>
      </c>
      <c r="O7" s="5"/>
    </row>
    <row r="8" spans="1:26" ht="15">
      <c r="A8">
        <v>2</v>
      </c>
      <c r="B8">
        <v>2023</v>
      </c>
      <c r="C8" s="5">
        <v>189085602</v>
      </c>
      <c r="D8" s="5">
        <v>4693</v>
      </c>
      <c r="E8">
        <v>351</v>
      </c>
      <c r="F8" s="5">
        <v>18428</v>
      </c>
      <c r="G8" s="5">
        <v>6309</v>
      </c>
      <c r="H8" s="5">
        <v>16831</v>
      </c>
      <c r="I8" s="5">
        <v>6850</v>
      </c>
      <c r="J8" s="5">
        <v>35362</v>
      </c>
      <c r="K8">
        <v>1.83</v>
      </c>
      <c r="L8" s="16">
        <v>366</v>
      </c>
      <c r="M8" s="16">
        <v>9524</v>
      </c>
      <c r="O8" s="5"/>
    </row>
    <row r="9" spans="1:26" ht="15">
      <c r="A9">
        <v>1</v>
      </c>
      <c r="B9">
        <v>2023</v>
      </c>
      <c r="C9" s="5">
        <v>189360959</v>
      </c>
      <c r="D9" s="5">
        <v>4471</v>
      </c>
      <c r="E9">
        <v>339</v>
      </c>
      <c r="F9" s="5">
        <v>18306</v>
      </c>
      <c r="G9" s="5">
        <v>6151</v>
      </c>
      <c r="H9" s="5">
        <v>17099</v>
      </c>
      <c r="I9" s="5">
        <v>7000</v>
      </c>
      <c r="J9" s="5">
        <v>35507</v>
      </c>
      <c r="K9">
        <v>1.76</v>
      </c>
      <c r="L9" s="16">
        <v>545</v>
      </c>
      <c r="M9" s="16">
        <v>9768</v>
      </c>
      <c r="O9" s="5"/>
    </row>
    <row r="10" spans="1:26" ht="15">
      <c r="A10">
        <v>4</v>
      </c>
      <c r="B10">
        <v>2022</v>
      </c>
      <c r="C10" s="5">
        <v>190611458</v>
      </c>
      <c r="D10" s="5">
        <v>4578</v>
      </c>
      <c r="E10">
        <v>417</v>
      </c>
      <c r="F10" s="5">
        <v>18523</v>
      </c>
      <c r="G10" s="5">
        <v>5776</v>
      </c>
      <c r="H10" s="5">
        <v>14900</v>
      </c>
      <c r="I10" s="5">
        <v>6754</v>
      </c>
      <c r="J10" s="5">
        <v>33524</v>
      </c>
      <c r="K10" s="22">
        <v>2.19</v>
      </c>
      <c r="L10" s="16">
        <v>880</v>
      </c>
      <c r="M10" s="16">
        <v>7045</v>
      </c>
      <c r="O10" s="5"/>
    </row>
    <row r="11" spans="1:26" ht="13.9" customHeight="1">
      <c r="A11">
        <v>3</v>
      </c>
      <c r="B11">
        <v>2022</v>
      </c>
      <c r="C11" s="5">
        <v>191089930</v>
      </c>
      <c r="D11" s="5">
        <v>4246</v>
      </c>
      <c r="E11">
        <v>-301</v>
      </c>
      <c r="F11" s="5">
        <v>18337</v>
      </c>
      <c r="G11" s="5">
        <v>5853</v>
      </c>
      <c r="H11" s="5">
        <v>14942</v>
      </c>
      <c r="I11" s="5">
        <v>6431</v>
      </c>
      <c r="J11" s="5">
        <v>33381</v>
      </c>
      <c r="K11">
        <v>-1.56</v>
      </c>
      <c r="L11" s="16">
        <v>529</v>
      </c>
      <c r="M11" s="16">
        <v>7777</v>
      </c>
      <c r="O11" s="5"/>
    </row>
    <row r="12" spans="1:26" ht="15">
      <c r="A12">
        <v>2</v>
      </c>
      <c r="B12">
        <v>2022</v>
      </c>
      <c r="C12" s="5">
        <v>191518970</v>
      </c>
      <c r="D12" s="5">
        <v>4135</v>
      </c>
      <c r="E12">
        <v>470</v>
      </c>
      <c r="F12" s="5">
        <v>19086</v>
      </c>
      <c r="G12" s="5">
        <v>4884</v>
      </c>
      <c r="H12" s="5">
        <v>14948</v>
      </c>
      <c r="I12" s="5">
        <v>6188</v>
      </c>
      <c r="J12" s="5">
        <v>34138</v>
      </c>
      <c r="K12">
        <v>2.42</v>
      </c>
      <c r="L12" s="16">
        <v>420</v>
      </c>
      <c r="M12" s="16">
        <v>7802</v>
      </c>
      <c r="O12" s="5"/>
    </row>
    <row r="13" spans="1:26" ht="15">
      <c r="A13">
        <v>1</v>
      </c>
      <c r="B13">
        <v>2022</v>
      </c>
      <c r="C13" s="5">
        <v>192805539</v>
      </c>
      <c r="D13" s="5">
        <v>4103</v>
      </c>
      <c r="E13">
        <v>475</v>
      </c>
      <c r="F13" s="5">
        <v>19260</v>
      </c>
      <c r="G13" s="5">
        <v>4737</v>
      </c>
      <c r="H13" s="5">
        <v>15078</v>
      </c>
      <c r="I13" s="5">
        <v>6249</v>
      </c>
      <c r="J13" s="5">
        <v>34444</v>
      </c>
      <c r="K13">
        <v>2.44</v>
      </c>
      <c r="L13" s="16">
        <v>402</v>
      </c>
      <c r="M13" s="16">
        <v>7837</v>
      </c>
      <c r="O13" s="5"/>
    </row>
    <row r="14" spans="1:26" ht="15">
      <c r="A14">
        <v>4</v>
      </c>
      <c r="B14">
        <v>2021</v>
      </c>
      <c r="C14" s="5">
        <v>193511401</v>
      </c>
      <c r="D14" s="5">
        <v>4350</v>
      </c>
      <c r="E14">
        <v>484</v>
      </c>
      <c r="F14" s="5">
        <v>19213</v>
      </c>
      <c r="G14" s="5">
        <v>4551</v>
      </c>
      <c r="H14" s="5">
        <v>15390</v>
      </c>
      <c r="I14" s="5">
        <v>6359</v>
      </c>
      <c r="J14" s="5">
        <v>34709</v>
      </c>
      <c r="K14">
        <v>2.44</v>
      </c>
      <c r="L14" s="16">
        <v>941</v>
      </c>
      <c r="M14" s="16">
        <v>7829</v>
      </c>
      <c r="O14" s="5"/>
    </row>
    <row r="15" spans="1:26" ht="15">
      <c r="A15">
        <v>3</v>
      </c>
      <c r="B15">
        <v>2021</v>
      </c>
      <c r="C15" s="5">
        <v>196795809</v>
      </c>
      <c r="D15" s="5">
        <v>4229</v>
      </c>
      <c r="E15">
        <v>479</v>
      </c>
      <c r="F15" s="5">
        <v>19484</v>
      </c>
      <c r="G15" s="5">
        <v>4313</v>
      </c>
      <c r="H15" s="5">
        <v>15424</v>
      </c>
      <c r="I15" s="5">
        <v>6626</v>
      </c>
      <c r="J15" s="5">
        <v>35018</v>
      </c>
      <c r="K15">
        <v>2.39</v>
      </c>
      <c r="L15" s="16">
        <v>1126</v>
      </c>
      <c r="M15" s="16">
        <v>7858</v>
      </c>
      <c r="O15" s="5"/>
    </row>
    <row r="16" spans="1:26" ht="15">
      <c r="A16">
        <v>2</v>
      </c>
      <c r="B16">
        <v>2021</v>
      </c>
      <c r="C16" s="5">
        <v>201643891</v>
      </c>
      <c r="D16" s="5">
        <v>4668</v>
      </c>
      <c r="E16">
        <v>413</v>
      </c>
      <c r="F16" s="5">
        <v>19863</v>
      </c>
      <c r="G16" s="5">
        <v>4464</v>
      </c>
      <c r="H16" s="5">
        <v>16088</v>
      </c>
      <c r="I16" s="5">
        <v>7589</v>
      </c>
      <c r="J16" s="5">
        <v>36064</v>
      </c>
      <c r="K16">
        <v>2.0099999999999998</v>
      </c>
      <c r="L16" s="16">
        <v>2029</v>
      </c>
      <c r="M16" s="16">
        <v>7747</v>
      </c>
      <c r="O16" s="5"/>
    </row>
    <row r="17" spans="1:15" ht="15">
      <c r="A17">
        <v>1</v>
      </c>
      <c r="B17">
        <v>2021</v>
      </c>
      <c r="C17" s="5">
        <v>204864804</v>
      </c>
      <c r="D17" s="5">
        <v>4567</v>
      </c>
      <c r="E17">
        <v>466</v>
      </c>
      <c r="F17" s="5">
        <v>20367</v>
      </c>
      <c r="G17" s="5">
        <v>4231</v>
      </c>
      <c r="H17" s="5">
        <v>16108</v>
      </c>
      <c r="I17" s="5">
        <v>7538</v>
      </c>
      <c r="J17" s="5">
        <v>36590</v>
      </c>
      <c r="K17">
        <v>2.25</v>
      </c>
      <c r="L17" s="16">
        <v>976</v>
      </c>
      <c r="M17" s="16">
        <v>7817</v>
      </c>
      <c r="O17" s="5"/>
    </row>
    <row r="18" spans="1:15" ht="15">
      <c r="A18">
        <v>4</v>
      </c>
      <c r="B18">
        <v>2020</v>
      </c>
      <c r="C18" s="5">
        <v>208230353</v>
      </c>
      <c r="D18" s="5">
        <v>4660</v>
      </c>
      <c r="E18">
        <v>184</v>
      </c>
      <c r="F18" s="5">
        <v>20724</v>
      </c>
      <c r="G18" s="5">
        <v>4240</v>
      </c>
      <c r="H18" s="5">
        <v>16119</v>
      </c>
      <c r="I18" s="5">
        <v>6667</v>
      </c>
      <c r="J18" s="5">
        <v>36960</v>
      </c>
      <c r="K18" s="22">
        <v>0.92</v>
      </c>
      <c r="L18" s="16">
        <v>1276</v>
      </c>
      <c r="M18" s="16">
        <v>7687</v>
      </c>
      <c r="O18" s="5"/>
    </row>
    <row r="19" spans="1:15" ht="15">
      <c r="A19">
        <v>3</v>
      </c>
      <c r="B19">
        <v>2020</v>
      </c>
      <c r="C19" s="5">
        <v>210004233</v>
      </c>
      <c r="D19" s="5">
        <v>4463</v>
      </c>
      <c r="E19">
        <v>430</v>
      </c>
      <c r="F19" s="5">
        <v>21313</v>
      </c>
      <c r="G19" s="5">
        <v>4666</v>
      </c>
      <c r="H19" s="5">
        <v>15706</v>
      </c>
      <c r="I19" s="5">
        <v>6393</v>
      </c>
      <c r="J19" s="5">
        <v>37145</v>
      </c>
      <c r="K19">
        <v>1.98</v>
      </c>
      <c r="L19" s="16">
        <v>1341</v>
      </c>
      <c r="M19" s="16">
        <v>7666</v>
      </c>
      <c r="O19" s="5"/>
    </row>
    <row r="20" spans="1:15" ht="15">
      <c r="A20">
        <v>2</v>
      </c>
      <c r="B20">
        <v>2020</v>
      </c>
      <c r="C20" s="5">
        <v>216087421</v>
      </c>
      <c r="D20" s="5">
        <v>4445</v>
      </c>
      <c r="E20">
        <v>278</v>
      </c>
      <c r="F20" s="5">
        <v>22102</v>
      </c>
      <c r="G20" s="5">
        <v>4587</v>
      </c>
      <c r="H20" s="5">
        <v>15626</v>
      </c>
      <c r="I20" s="5">
        <v>6926</v>
      </c>
      <c r="J20" s="5">
        <v>37852</v>
      </c>
      <c r="K20">
        <v>1.3</v>
      </c>
      <c r="L20" s="16">
        <v>1947</v>
      </c>
      <c r="M20" s="16">
        <v>7714</v>
      </c>
      <c r="O20" s="5"/>
    </row>
    <row r="21" spans="1:15" ht="15">
      <c r="A21">
        <v>1</v>
      </c>
      <c r="B21">
        <v>2020</v>
      </c>
      <c r="C21" s="5">
        <v>215759497</v>
      </c>
      <c r="D21" s="23">
        <v>4626</v>
      </c>
      <c r="E21">
        <v>194</v>
      </c>
      <c r="F21" s="5">
        <v>21898</v>
      </c>
      <c r="G21" s="5">
        <v>5123</v>
      </c>
      <c r="H21" s="5">
        <v>16078</v>
      </c>
      <c r="I21" s="5">
        <v>7211</v>
      </c>
      <c r="J21" s="5">
        <v>38105</v>
      </c>
      <c r="K21">
        <v>0.99</v>
      </c>
      <c r="L21" s="16">
        <v>663</v>
      </c>
      <c r="M21" s="16">
        <v>7921</v>
      </c>
      <c r="O21" s="5"/>
    </row>
    <row r="22" spans="1:15" ht="29.25">
      <c r="A22">
        <v>4</v>
      </c>
      <c r="B22">
        <v>2019</v>
      </c>
      <c r="C22" s="5">
        <v>218226614</v>
      </c>
      <c r="D22" s="5">
        <v>4832</v>
      </c>
      <c r="E22">
        <v>393</v>
      </c>
      <c r="F22" s="5">
        <v>22587</v>
      </c>
      <c r="G22" s="5">
        <v>4009</v>
      </c>
      <c r="H22" s="5">
        <v>15592</v>
      </c>
      <c r="I22" s="5">
        <v>6312</v>
      </c>
      <c r="J22" s="5">
        <v>38336</v>
      </c>
      <c r="K22">
        <v>1.77</v>
      </c>
      <c r="L22" s="16">
        <v>824</v>
      </c>
      <c r="M22" s="16">
        <v>7735</v>
      </c>
      <c r="N22" s="1" t="s">
        <v>15</v>
      </c>
      <c r="O22" s="5"/>
    </row>
    <row r="23" spans="1:15" ht="15">
      <c r="A23">
        <v>3</v>
      </c>
      <c r="B23">
        <v>2019</v>
      </c>
      <c r="C23" s="5">
        <v>221568390</v>
      </c>
      <c r="D23" s="5">
        <v>4431</v>
      </c>
      <c r="E23">
        <v>435</v>
      </c>
      <c r="F23" s="5">
        <v>22773</v>
      </c>
      <c r="G23" s="5">
        <v>4718</v>
      </c>
      <c r="H23" s="5">
        <v>16022</v>
      </c>
      <c r="I23" s="5">
        <v>7027</v>
      </c>
      <c r="J23" s="5">
        <v>38947</v>
      </c>
      <c r="K23">
        <v>1.9</v>
      </c>
      <c r="L23" s="16">
        <v>1001</v>
      </c>
      <c r="M23" s="16">
        <v>7797</v>
      </c>
      <c r="O23" s="5"/>
    </row>
    <row r="24" spans="1:15" ht="15">
      <c r="A24">
        <v>2</v>
      </c>
      <c r="B24">
        <v>2019</v>
      </c>
      <c r="C24" s="5">
        <v>118552599</v>
      </c>
      <c r="D24" s="5">
        <v>1865</v>
      </c>
      <c r="E24">
        <v>268</v>
      </c>
      <c r="F24" s="5">
        <v>3363</v>
      </c>
      <c r="G24" s="5">
        <v>2268</v>
      </c>
      <c r="H24" s="5">
        <v>6754</v>
      </c>
      <c r="I24" s="5">
        <v>2578</v>
      </c>
      <c r="J24" s="5">
        <v>10117</v>
      </c>
      <c r="K24">
        <v>2.2000000000000002</v>
      </c>
      <c r="L24" s="16">
        <v>530</v>
      </c>
      <c r="M24" s="16">
        <v>3522</v>
      </c>
      <c r="O24" s="5"/>
    </row>
    <row r="25" spans="1:15" ht="15">
      <c r="A25">
        <v>1</v>
      </c>
      <c r="B25">
        <v>2019</v>
      </c>
      <c r="C25" s="5">
        <v>118072477</v>
      </c>
      <c r="D25" s="5">
        <v>1728</v>
      </c>
      <c r="E25">
        <v>243</v>
      </c>
      <c r="F25" s="5">
        <v>3607</v>
      </c>
      <c r="G25" s="5">
        <v>1606</v>
      </c>
      <c r="H25" s="5">
        <v>6185</v>
      </c>
      <c r="I25" s="5">
        <v>2285</v>
      </c>
      <c r="J25" s="5">
        <v>9792</v>
      </c>
      <c r="K25">
        <v>2.02</v>
      </c>
      <c r="L25" s="16">
        <v>334</v>
      </c>
      <c r="M25" s="16">
        <v>3521</v>
      </c>
      <c r="O25" s="5"/>
    </row>
    <row r="26" spans="1:15" ht="15">
      <c r="A26">
        <v>4</v>
      </c>
      <c r="B26">
        <v>2018</v>
      </c>
      <c r="C26" s="5">
        <v>117774474</v>
      </c>
      <c r="D26" s="5">
        <v>1666</v>
      </c>
      <c r="E26">
        <v>225</v>
      </c>
      <c r="F26" s="5">
        <v>3412</v>
      </c>
      <c r="G26" s="5">
        <v>1822</v>
      </c>
      <c r="H26" s="5">
        <v>6440</v>
      </c>
      <c r="I26" s="5">
        <v>2311</v>
      </c>
      <c r="J26" s="5">
        <v>9852</v>
      </c>
      <c r="K26">
        <v>1.87</v>
      </c>
      <c r="L26" s="16">
        <v>343</v>
      </c>
      <c r="M26" s="16">
        <v>3819</v>
      </c>
      <c r="O26" s="5"/>
    </row>
    <row r="27" spans="1:15" ht="15">
      <c r="A27">
        <v>3</v>
      </c>
      <c r="B27">
        <v>2018</v>
      </c>
      <c r="C27" s="5">
        <v>117611536</v>
      </c>
      <c r="D27" s="5">
        <v>1542</v>
      </c>
      <c r="E27">
        <v>213</v>
      </c>
      <c r="F27" s="5">
        <v>3244</v>
      </c>
      <c r="G27" s="5">
        <v>1956</v>
      </c>
      <c r="H27" s="5">
        <v>6645</v>
      </c>
      <c r="I27" s="5">
        <v>2288</v>
      </c>
      <c r="J27" s="5">
        <v>9889</v>
      </c>
      <c r="K27" s="4">
        <v>1.77</v>
      </c>
      <c r="L27" s="16">
        <v>305</v>
      </c>
      <c r="M27" s="16">
        <v>4009</v>
      </c>
      <c r="O27" s="5"/>
    </row>
    <row r="28" spans="1:15" ht="15">
      <c r="A28">
        <v>2</v>
      </c>
      <c r="B28">
        <v>2018</v>
      </c>
      <c r="C28" s="5">
        <v>118280120</v>
      </c>
      <c r="D28" s="5">
        <v>1666</v>
      </c>
      <c r="E28">
        <v>225</v>
      </c>
      <c r="F28" s="5">
        <v>3322</v>
      </c>
      <c r="G28" s="5">
        <v>1788</v>
      </c>
      <c r="H28" s="5">
        <v>6517</v>
      </c>
      <c r="I28" s="5">
        <v>2223</v>
      </c>
      <c r="J28" s="5">
        <v>9839</v>
      </c>
      <c r="K28">
        <v>1.87</v>
      </c>
      <c r="L28" s="16">
        <v>288</v>
      </c>
      <c r="M28" s="16">
        <v>3790</v>
      </c>
      <c r="O28" s="5"/>
    </row>
    <row r="29" spans="1:15" ht="15">
      <c r="A29">
        <v>1</v>
      </c>
      <c r="B29">
        <v>2018</v>
      </c>
      <c r="C29" s="5">
        <v>118552986</v>
      </c>
      <c r="D29" s="5">
        <v>1568</v>
      </c>
      <c r="E29">
        <v>201</v>
      </c>
      <c r="F29" s="5">
        <v>3137</v>
      </c>
      <c r="G29" s="5">
        <v>2146</v>
      </c>
      <c r="H29" s="5">
        <v>6933</v>
      </c>
      <c r="I29" s="5">
        <v>2414</v>
      </c>
      <c r="J29" s="5">
        <v>10070</v>
      </c>
      <c r="K29">
        <v>1.66</v>
      </c>
      <c r="L29" s="16">
        <v>443</v>
      </c>
      <c r="M29" s="16">
        <v>4219</v>
      </c>
    </row>
    <row r="30" spans="1:15" ht="15"/>
    <row r="31" spans="1:15" ht="15">
      <c r="B31" s="1"/>
    </row>
    <row r="32" spans="1:15" ht="15"/>
    <row r="33" ht="15"/>
    <row r="34" ht="15"/>
    <row r="35" ht="15"/>
    <row r="36" ht="15"/>
    <row r="37" ht="15"/>
    <row r="38" ht="15"/>
    <row r="39" ht="15"/>
    <row r="40" ht="15"/>
    <row r="41" ht="15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846F-28E5-43DC-A797-8A4D22186606}">
  <dimension ref="A1:Z31"/>
  <sheetViews>
    <sheetView topLeftCell="H1" workbookViewId="0">
      <selection activeCell="O20" sqref="O20"/>
    </sheetView>
  </sheetViews>
  <sheetFormatPr defaultRowHeight="15" customHeight="1"/>
  <cols>
    <col min="2" max="2" width="11.7109375" customWidth="1"/>
    <col min="3" max="3" width="11.28515625" customWidth="1"/>
    <col min="4" max="4" width="12.28515625" customWidth="1"/>
    <col min="5" max="5" width="9.140625" style="25"/>
    <col min="6" max="6" width="14.140625" customWidth="1"/>
    <col min="7" max="7" width="11.28515625" customWidth="1"/>
    <col min="8" max="8" width="11.42578125" customWidth="1"/>
    <col min="9" max="9" width="11" customWidth="1"/>
    <col min="10" max="10" width="11.7109375" customWidth="1"/>
    <col min="13" max="13" width="9.85546875" bestFit="1" customWidth="1"/>
    <col min="15" max="15" width="9.85546875" bestFit="1" customWidth="1"/>
    <col min="18" max="18" width="9.85546875" bestFit="1" customWidth="1"/>
    <col min="19" max="19" width="20.7109375" bestFit="1" customWidth="1"/>
  </cols>
  <sheetData>
    <row r="1" spans="1:26" ht="43.5">
      <c r="A1" t="s">
        <v>0</v>
      </c>
      <c r="B1" t="s">
        <v>1</v>
      </c>
      <c r="C1" s="3" t="s">
        <v>2</v>
      </c>
      <c r="D1" s="3" t="s">
        <v>3</v>
      </c>
      <c r="E1" s="26" t="s">
        <v>4</v>
      </c>
      <c r="F1" s="1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>
        <v>4</v>
      </c>
      <c r="B2">
        <v>2024</v>
      </c>
      <c r="C2" s="5">
        <v>268028</v>
      </c>
      <c r="D2" s="5">
        <v>1420561</v>
      </c>
      <c r="E2" s="25">
        <v>778</v>
      </c>
      <c r="F2" s="18">
        <v>1692019</v>
      </c>
      <c r="G2" s="5">
        <v>1267345</v>
      </c>
      <c r="H2" s="5">
        <v>2487165</v>
      </c>
      <c r="I2" s="5">
        <v>1631848</v>
      </c>
      <c r="J2" s="5">
        <v>4179184</v>
      </c>
      <c r="K2" s="5">
        <v>0</v>
      </c>
      <c r="L2" s="16">
        <v>248104</v>
      </c>
      <c r="M2" s="16">
        <v>1084393</v>
      </c>
      <c r="N2" s="15"/>
      <c r="O2" s="16"/>
      <c r="P2" s="15"/>
      <c r="Q2" s="15"/>
      <c r="R2" s="16"/>
    </row>
    <row r="3" spans="1:26">
      <c r="A3">
        <v>3</v>
      </c>
      <c r="B3">
        <v>2024</v>
      </c>
      <c r="C3" s="5">
        <v>267717</v>
      </c>
      <c r="D3" s="16">
        <v>1374474</v>
      </c>
      <c r="E3" s="27">
        <v>96180</v>
      </c>
      <c r="F3" s="18">
        <v>1830413</v>
      </c>
      <c r="G3" s="5">
        <v>1219527</v>
      </c>
      <c r="H3">
        <v>2362263</v>
      </c>
      <c r="I3" s="5">
        <v>1527383</v>
      </c>
      <c r="J3" s="5">
        <v>4192676</v>
      </c>
      <c r="K3" s="15">
        <v>0.35</v>
      </c>
      <c r="L3" s="16">
        <v>232689</v>
      </c>
      <c r="M3" s="16">
        <v>1016148</v>
      </c>
      <c r="N3" s="16"/>
      <c r="O3" s="16"/>
      <c r="P3" s="16"/>
      <c r="Q3" s="15"/>
      <c r="R3" s="16"/>
      <c r="S3" t="s">
        <v>16</v>
      </c>
    </row>
    <row r="4" spans="1:26">
      <c r="A4">
        <v>2</v>
      </c>
      <c r="B4" s="24">
        <v>2024</v>
      </c>
      <c r="C4" s="18">
        <v>267660</v>
      </c>
      <c r="D4" s="5">
        <v>1344323</v>
      </c>
      <c r="E4" s="28">
        <v>85824</v>
      </c>
      <c r="F4" s="18">
        <v>1666203</v>
      </c>
      <c r="G4" s="5">
        <v>1246262</v>
      </c>
      <c r="H4">
        <v>2418702</v>
      </c>
      <c r="I4" s="5">
        <v>1506481</v>
      </c>
      <c r="J4" s="5">
        <v>4084905</v>
      </c>
      <c r="K4" s="15">
        <v>0.32</v>
      </c>
      <c r="L4" s="16">
        <v>212321</v>
      </c>
      <c r="M4" s="16">
        <v>1056654</v>
      </c>
      <c r="N4" s="16"/>
      <c r="O4" s="16"/>
      <c r="P4" s="16"/>
      <c r="Q4" s="15"/>
      <c r="R4" s="16"/>
    </row>
    <row r="5" spans="1:26">
      <c r="A5">
        <v>1</v>
      </c>
      <c r="B5">
        <v>2024</v>
      </c>
      <c r="C5" s="18">
        <v>267485</v>
      </c>
      <c r="D5" s="5">
        <v>1251616</v>
      </c>
      <c r="E5" s="28">
        <v>76459</v>
      </c>
      <c r="F5" s="18">
        <v>1584850</v>
      </c>
      <c r="G5" s="5">
        <v>1193934</v>
      </c>
      <c r="H5">
        <v>2485724</v>
      </c>
      <c r="I5" s="5">
        <v>1479921</v>
      </c>
      <c r="J5" s="5">
        <v>4070574</v>
      </c>
      <c r="K5" s="15">
        <v>0.28000000000000003</v>
      </c>
      <c r="L5" s="16">
        <v>210294</v>
      </c>
      <c r="M5" s="16">
        <v>1161188</v>
      </c>
      <c r="N5" s="16"/>
      <c r="O5" s="16"/>
      <c r="P5" s="16"/>
      <c r="Q5" s="15"/>
      <c r="R5" s="16"/>
    </row>
    <row r="6" spans="1:26">
      <c r="A6">
        <v>4</v>
      </c>
      <c r="B6">
        <v>2023</v>
      </c>
      <c r="C6" s="18">
        <v>267330</v>
      </c>
      <c r="D6" s="5">
        <v>1228267</v>
      </c>
      <c r="E6" s="28">
        <v>74980</v>
      </c>
      <c r="F6" s="18">
        <v>1537687</v>
      </c>
      <c r="G6" s="5">
        <v>1160995</v>
      </c>
      <c r="H6">
        <v>2413136</v>
      </c>
      <c r="I6" s="5">
        <v>1454041</v>
      </c>
      <c r="J6" s="5">
        <v>3950823</v>
      </c>
      <c r="K6" s="15">
        <v>0.28000000000000003</v>
      </c>
      <c r="L6" s="16">
        <v>198689</v>
      </c>
      <c r="M6" s="16">
        <v>1152947</v>
      </c>
      <c r="N6" s="16"/>
      <c r="O6" s="16"/>
      <c r="P6" s="16"/>
      <c r="Q6" s="15"/>
      <c r="R6" s="16"/>
    </row>
    <row r="7" spans="1:26">
      <c r="A7">
        <v>3</v>
      </c>
      <c r="B7">
        <v>2023</v>
      </c>
      <c r="C7" s="18">
        <v>266240</v>
      </c>
      <c r="D7" s="16">
        <v>1260612</v>
      </c>
      <c r="E7" s="27">
        <v>53658</v>
      </c>
      <c r="F7" s="18">
        <v>1403506</v>
      </c>
      <c r="G7" s="5">
        <v>1208142</v>
      </c>
      <c r="H7">
        <v>2416971</v>
      </c>
      <c r="I7" s="5">
        <v>1356024</v>
      </c>
      <c r="J7" s="5">
        <v>3820477</v>
      </c>
      <c r="K7" s="25">
        <v>0.2</v>
      </c>
      <c r="L7" s="16">
        <v>168831</v>
      </c>
      <c r="M7" s="16">
        <v>1089219</v>
      </c>
      <c r="N7" s="16"/>
      <c r="O7" s="16"/>
      <c r="P7" s="16"/>
      <c r="Q7" s="15"/>
      <c r="R7" s="16"/>
    </row>
    <row r="8" spans="1:26">
      <c r="A8">
        <v>2</v>
      </c>
      <c r="B8">
        <v>2023</v>
      </c>
      <c r="C8" s="18">
        <v>266215</v>
      </c>
      <c r="D8" s="5">
        <v>1208947</v>
      </c>
      <c r="E8" s="28">
        <v>60238</v>
      </c>
      <c r="F8" s="18">
        <v>1452789</v>
      </c>
      <c r="G8" s="5">
        <v>1212159</v>
      </c>
      <c r="H8" s="5">
        <f>3973578-F8</f>
        <v>2520789</v>
      </c>
      <c r="I8" s="5">
        <v>1417943</v>
      </c>
      <c r="J8" s="5">
        <v>3973578</v>
      </c>
      <c r="K8" s="15">
        <v>0.22</v>
      </c>
      <c r="L8" s="16">
        <v>176056</v>
      </c>
      <c r="M8" s="16">
        <v>1151854</v>
      </c>
      <c r="N8" s="16"/>
      <c r="O8" s="16"/>
      <c r="P8" s="16"/>
      <c r="Q8" s="15"/>
      <c r="R8" s="16"/>
    </row>
    <row r="9" spans="1:26">
      <c r="A9">
        <v>1</v>
      </c>
      <c r="B9">
        <v>2023</v>
      </c>
      <c r="C9" s="18">
        <v>266140</v>
      </c>
      <c r="D9" s="5">
        <v>1158226</v>
      </c>
      <c r="E9" s="28">
        <v>42841</v>
      </c>
      <c r="F9" s="18">
        <v>1355668</v>
      </c>
      <c r="G9" s="5">
        <v>1172976</v>
      </c>
      <c r="H9" s="5">
        <f>3985036-F9</f>
        <v>2629368</v>
      </c>
      <c r="I9" s="5">
        <v>1468768</v>
      </c>
      <c r="J9" s="5">
        <v>3985036</v>
      </c>
      <c r="K9" s="15">
        <v>0.16</v>
      </c>
      <c r="L9" s="16">
        <v>231388</v>
      </c>
      <c r="M9" s="16">
        <v>1304581</v>
      </c>
      <c r="N9" s="16"/>
      <c r="O9" s="16"/>
      <c r="P9" s="16"/>
      <c r="Q9" s="15"/>
      <c r="R9" s="16"/>
    </row>
    <row r="10" spans="1:26">
      <c r="A10">
        <v>4</v>
      </c>
      <c r="B10">
        <v>2022</v>
      </c>
      <c r="C10" s="18">
        <v>266130</v>
      </c>
      <c r="D10" s="5">
        <v>894766</v>
      </c>
      <c r="E10" s="28">
        <v>116715</v>
      </c>
      <c r="F10" s="18">
        <v>1323967</v>
      </c>
      <c r="G10" s="5">
        <v>870615</v>
      </c>
      <c r="H10" s="5">
        <f>2731480-F10</f>
        <v>1407513</v>
      </c>
      <c r="I10" s="5">
        <v>1234807</v>
      </c>
      <c r="J10" s="5">
        <v>2731480</v>
      </c>
      <c r="K10" s="15">
        <v>0.44</v>
      </c>
      <c r="L10" s="16">
        <v>164397</v>
      </c>
      <c r="M10" s="16">
        <v>450468</v>
      </c>
      <c r="N10" s="16"/>
      <c r="O10" s="16"/>
      <c r="P10" s="16"/>
      <c r="Q10" s="15"/>
      <c r="R10" s="16"/>
    </row>
    <row r="11" spans="1:26">
      <c r="A11">
        <v>3</v>
      </c>
      <c r="B11">
        <v>2022</v>
      </c>
      <c r="C11" s="18">
        <v>264905</v>
      </c>
      <c r="D11" s="16">
        <v>902563</v>
      </c>
      <c r="E11" s="27">
        <v>82959</v>
      </c>
      <c r="F11" s="18">
        <v>1183137</v>
      </c>
      <c r="G11" s="5">
        <v>916017</v>
      </c>
      <c r="H11" s="5">
        <f>2622776-F11</f>
        <v>1439639</v>
      </c>
      <c r="I11" s="5">
        <v>1158216</v>
      </c>
      <c r="J11" s="5">
        <v>2622776</v>
      </c>
      <c r="K11" s="25">
        <v>0.31</v>
      </c>
      <c r="L11" s="16">
        <v>185094</v>
      </c>
      <c r="M11" s="16">
        <v>462904</v>
      </c>
      <c r="N11" s="16"/>
      <c r="O11" s="16"/>
      <c r="P11" s="16"/>
      <c r="Q11" s="15"/>
      <c r="R11" s="16"/>
    </row>
    <row r="12" spans="1:26">
      <c r="A12">
        <v>2</v>
      </c>
      <c r="B12">
        <v>2022</v>
      </c>
      <c r="C12" s="18">
        <v>266595</v>
      </c>
      <c r="D12" s="5">
        <v>890231</v>
      </c>
      <c r="E12" s="28">
        <v>58657</v>
      </c>
      <c r="F12" s="18">
        <v>1205058</v>
      </c>
      <c r="G12" s="5">
        <v>945465</v>
      </c>
      <c r="H12" s="5">
        <f>2677706-F12</f>
        <v>1472648</v>
      </c>
      <c r="I12" s="5">
        <v>1145357</v>
      </c>
      <c r="J12" s="5">
        <v>2677706</v>
      </c>
      <c r="K12" s="15">
        <v>0.22</v>
      </c>
      <c r="L12" s="16">
        <v>217384</v>
      </c>
      <c r="M12" s="16">
        <v>476056</v>
      </c>
      <c r="N12" s="16"/>
      <c r="O12" s="16"/>
      <c r="P12" s="16"/>
      <c r="Q12" s="15"/>
      <c r="R12" s="16"/>
    </row>
    <row r="13" spans="1:26">
      <c r="A13">
        <v>1</v>
      </c>
      <c r="B13">
        <v>2022</v>
      </c>
      <c r="C13" s="18">
        <v>268415</v>
      </c>
      <c r="D13" s="5">
        <v>852744</v>
      </c>
      <c r="E13" s="28">
        <v>53049</v>
      </c>
      <c r="F13" s="18">
        <v>1244642</v>
      </c>
      <c r="G13" s="5">
        <v>855191</v>
      </c>
      <c r="H13" s="5">
        <f>2645625-F13</f>
        <v>1400983</v>
      </c>
      <c r="I13" s="5">
        <v>1081626</v>
      </c>
      <c r="J13" s="5">
        <v>2645625</v>
      </c>
      <c r="K13" s="15">
        <v>0.2</v>
      </c>
      <c r="L13" s="16">
        <v>194378</v>
      </c>
      <c r="M13" s="16">
        <v>480422</v>
      </c>
      <c r="N13" s="16"/>
      <c r="O13" s="16"/>
      <c r="P13" s="16"/>
      <c r="Q13" s="15"/>
      <c r="R13" s="16"/>
    </row>
    <row r="14" spans="1:26">
      <c r="A14">
        <v>4</v>
      </c>
      <c r="B14">
        <v>2021</v>
      </c>
      <c r="C14" s="18">
        <v>269995</v>
      </c>
      <c r="D14" s="5">
        <v>858510</v>
      </c>
      <c r="E14" s="28">
        <v>68499</v>
      </c>
      <c r="F14" s="18">
        <v>1237945</v>
      </c>
      <c r="G14" s="5">
        <v>849268</v>
      </c>
      <c r="H14" s="5">
        <f>2640456-F14</f>
        <v>1402511</v>
      </c>
      <c r="I14" s="5">
        <v>1113400</v>
      </c>
      <c r="J14" s="5">
        <v>2640456</v>
      </c>
      <c r="K14" s="15">
        <v>0.25</v>
      </c>
      <c r="L14" s="16">
        <v>205542</v>
      </c>
      <c r="M14" s="16">
        <v>501583</v>
      </c>
      <c r="N14" s="16"/>
      <c r="O14" s="16"/>
      <c r="P14" s="16"/>
      <c r="Q14" s="15"/>
      <c r="R14" s="16"/>
    </row>
    <row r="15" spans="1:26">
      <c r="A15">
        <v>3</v>
      </c>
      <c r="B15">
        <v>2021</v>
      </c>
      <c r="C15" s="18">
        <v>269905</v>
      </c>
      <c r="D15" s="5">
        <v>892013</v>
      </c>
      <c r="E15" s="27">
        <v>82931</v>
      </c>
      <c r="F15" s="18">
        <v>1234291</v>
      </c>
      <c r="G15" s="5">
        <v>848483</v>
      </c>
      <c r="H15" s="5">
        <f>2576562-F15</f>
        <v>1342271</v>
      </c>
      <c r="I15" s="5">
        <v>1065948</v>
      </c>
      <c r="J15" s="5">
        <v>2576562</v>
      </c>
      <c r="K15" s="25">
        <v>0.3</v>
      </c>
      <c r="L15" s="16">
        <v>166568</v>
      </c>
      <c r="M15" s="16">
        <v>454241</v>
      </c>
      <c r="N15" s="16"/>
      <c r="O15" s="16"/>
      <c r="P15" s="16"/>
      <c r="Q15" s="15"/>
      <c r="R15" s="16"/>
    </row>
    <row r="16" spans="1:26">
      <c r="A16">
        <v>2</v>
      </c>
      <c r="B16">
        <v>2021</v>
      </c>
      <c r="C16" s="18">
        <v>270355</v>
      </c>
      <c r="D16" s="5">
        <v>801633</v>
      </c>
      <c r="E16" s="28">
        <v>51924</v>
      </c>
      <c r="F16" s="18">
        <v>1192495</v>
      </c>
      <c r="G16" s="5">
        <v>811348</v>
      </c>
      <c r="H16" s="5">
        <f>2510921-F16</f>
        <v>1318426</v>
      </c>
      <c r="I16" s="5">
        <v>1106421</v>
      </c>
      <c r="J16" s="5">
        <v>2510921</v>
      </c>
      <c r="K16" s="15">
        <v>0.19</v>
      </c>
      <c r="L16" s="16">
        <v>234266</v>
      </c>
      <c r="M16" s="16">
        <v>488263</v>
      </c>
      <c r="N16" s="16"/>
      <c r="O16" s="16"/>
      <c r="P16" s="16"/>
      <c r="Q16" s="15"/>
      <c r="R16" s="16"/>
    </row>
    <row r="17" spans="1:18">
      <c r="A17">
        <v>1</v>
      </c>
      <c r="B17">
        <v>2021</v>
      </c>
      <c r="C17" s="18">
        <v>270790</v>
      </c>
      <c r="D17" s="5">
        <v>754764</v>
      </c>
      <c r="E17" s="28">
        <v>45528</v>
      </c>
      <c r="F17" s="18">
        <v>1147228</v>
      </c>
      <c r="G17" s="5">
        <v>796702</v>
      </c>
      <c r="H17" s="5">
        <f>2455062-F17</f>
        <v>1307834</v>
      </c>
      <c r="I17" s="5">
        <v>1064111</v>
      </c>
      <c r="J17" s="5">
        <v>2455062</v>
      </c>
      <c r="K17" s="15">
        <v>0.17</v>
      </c>
      <c r="L17" s="16">
        <v>225330</v>
      </c>
      <c r="M17" s="16">
        <v>515810</v>
      </c>
      <c r="N17" s="16"/>
      <c r="O17" s="16"/>
      <c r="P17" s="16"/>
      <c r="Q17" s="15"/>
      <c r="R17" s="16"/>
    </row>
    <row r="18" spans="1:18">
      <c r="A18">
        <v>4</v>
      </c>
      <c r="B18">
        <v>2020</v>
      </c>
      <c r="C18" s="18">
        <v>270965</v>
      </c>
      <c r="D18" s="5">
        <v>765104</v>
      </c>
      <c r="E18" s="28">
        <v>52448</v>
      </c>
      <c r="F18" s="19">
        <v>1105254</v>
      </c>
      <c r="G18" s="5">
        <v>754721</v>
      </c>
      <c r="H18" s="8">
        <f>2414872-F19</f>
        <v>1377499</v>
      </c>
      <c r="I18" s="5">
        <v>1035446</v>
      </c>
      <c r="J18" s="5">
        <v>2414872</v>
      </c>
      <c r="K18" s="15">
        <v>0.19</v>
      </c>
      <c r="L18" s="16">
        <v>163438</v>
      </c>
      <c r="M18" s="16">
        <v>553247</v>
      </c>
      <c r="N18" s="16"/>
      <c r="O18" s="16"/>
      <c r="P18" s="16"/>
      <c r="Q18" s="15"/>
      <c r="R18" s="16"/>
    </row>
    <row r="19" spans="1:18">
      <c r="A19">
        <v>3</v>
      </c>
      <c r="B19">
        <v>2020</v>
      </c>
      <c r="C19" s="18">
        <v>268985</v>
      </c>
      <c r="D19" s="16">
        <v>753364</v>
      </c>
      <c r="E19" s="27">
        <v>44657</v>
      </c>
      <c r="F19" s="18">
        <v>1037373</v>
      </c>
      <c r="G19" s="5">
        <v>793456</v>
      </c>
      <c r="H19" s="5">
        <f>2378558-F19</f>
        <v>1341185</v>
      </c>
      <c r="I19" s="5">
        <v>999785</v>
      </c>
      <c r="J19" s="5">
        <v>2378558</v>
      </c>
      <c r="K19" s="25">
        <v>0.16</v>
      </c>
      <c r="L19" s="16">
        <v>157515</v>
      </c>
      <c r="M19" s="16">
        <v>553264</v>
      </c>
      <c r="N19" s="16"/>
      <c r="O19" s="16"/>
      <c r="P19" s="16"/>
      <c r="Q19" s="15"/>
      <c r="R19" s="16"/>
    </row>
    <row r="20" spans="1:18">
      <c r="A20">
        <v>2</v>
      </c>
      <c r="B20">
        <v>2020</v>
      </c>
      <c r="C20" s="18">
        <v>269440</v>
      </c>
      <c r="D20" s="5">
        <v>709771</v>
      </c>
      <c r="E20" s="28">
        <v>45503</v>
      </c>
      <c r="F20" s="20">
        <v>993026</v>
      </c>
      <c r="G20" s="7">
        <v>732660</v>
      </c>
      <c r="H20" s="5">
        <f>2289309-F20</f>
        <v>1296283</v>
      </c>
      <c r="I20" s="5">
        <v>956246</v>
      </c>
      <c r="J20" s="7">
        <v>2289309</v>
      </c>
      <c r="K20" s="15">
        <v>0.17</v>
      </c>
      <c r="L20" s="16">
        <v>141658</v>
      </c>
      <c r="M20" s="16">
        <v>539257</v>
      </c>
      <c r="N20" s="16"/>
      <c r="O20" s="16"/>
      <c r="P20" s="16"/>
      <c r="Q20" s="15"/>
      <c r="R20" s="16"/>
    </row>
    <row r="21" spans="1:18">
      <c r="A21">
        <v>1</v>
      </c>
      <c r="B21">
        <v>2020</v>
      </c>
      <c r="C21" s="20">
        <v>270710</v>
      </c>
      <c r="D21" s="6">
        <v>734133</v>
      </c>
      <c r="E21" s="29">
        <v>36413</v>
      </c>
      <c r="F21" s="20">
        <v>950238</v>
      </c>
      <c r="G21" s="7">
        <v>735755</v>
      </c>
      <c r="H21" s="5">
        <f>2343150-F21</f>
        <v>1392912</v>
      </c>
      <c r="I21" s="5">
        <v>1001940</v>
      </c>
      <c r="J21" s="7">
        <v>2343150</v>
      </c>
      <c r="K21" s="15">
        <v>0.13</v>
      </c>
      <c r="L21" s="16">
        <v>134981</v>
      </c>
      <c r="M21" s="16">
        <v>628389</v>
      </c>
      <c r="N21" s="16"/>
      <c r="O21" s="16"/>
      <c r="P21" s="16"/>
      <c r="Q21" s="15"/>
      <c r="R21" s="16"/>
    </row>
    <row r="22" spans="1:18" ht="13.5" customHeight="1">
      <c r="A22">
        <v>4</v>
      </c>
      <c r="B22">
        <v>2019</v>
      </c>
      <c r="C22" s="18">
        <v>273640</v>
      </c>
      <c r="D22" s="10">
        <v>797623</v>
      </c>
      <c r="E22" s="28">
        <v>47317</v>
      </c>
      <c r="F22" s="20">
        <v>1026765</v>
      </c>
      <c r="G22" s="9">
        <v>712476</v>
      </c>
      <c r="H22" s="8">
        <f>2352553-F22</f>
        <v>1325788</v>
      </c>
      <c r="I22" s="9">
        <v>1050304</v>
      </c>
      <c r="J22" s="9">
        <v>2352553</v>
      </c>
      <c r="K22" s="15">
        <v>0.17</v>
      </c>
      <c r="L22" s="16">
        <v>110833</v>
      </c>
      <c r="M22" s="16">
        <v>578121</v>
      </c>
      <c r="N22" s="16"/>
      <c r="O22" s="16"/>
      <c r="P22" s="16"/>
      <c r="Q22" s="15"/>
      <c r="R22" s="16"/>
    </row>
    <row r="23" spans="1:18">
      <c r="A23">
        <v>3</v>
      </c>
      <c r="B23">
        <v>2019</v>
      </c>
      <c r="C23" s="18">
        <v>272825</v>
      </c>
      <c r="D23" s="16">
        <v>841502</v>
      </c>
      <c r="E23" s="27">
        <v>11534</v>
      </c>
      <c r="F23" s="20">
        <v>989464</v>
      </c>
      <c r="G23" s="7">
        <v>769954</v>
      </c>
      <c r="H23" s="5">
        <f>2147408-F23</f>
        <v>1157944</v>
      </c>
      <c r="I23" s="7">
        <v>1079792</v>
      </c>
      <c r="J23" s="7">
        <v>2147408</v>
      </c>
      <c r="K23">
        <v>0.04</v>
      </c>
      <c r="L23" s="16">
        <v>120732</v>
      </c>
      <c r="M23" s="16">
        <v>276434</v>
      </c>
      <c r="N23" s="16"/>
      <c r="O23" s="16"/>
      <c r="P23" s="16"/>
      <c r="Q23" s="15"/>
      <c r="R23" s="16"/>
    </row>
    <row r="24" spans="1:18">
      <c r="A24">
        <v>2</v>
      </c>
      <c r="B24">
        <v>2019</v>
      </c>
      <c r="C24" s="20">
        <v>273570</v>
      </c>
      <c r="D24" s="10">
        <v>825793</v>
      </c>
      <c r="E24" s="30">
        <v>49251</v>
      </c>
      <c r="F24" s="20">
        <v>1015793</v>
      </c>
      <c r="G24" s="10">
        <v>646897</v>
      </c>
      <c r="H24" s="5">
        <f>2096423-F24</f>
        <v>1080630</v>
      </c>
      <c r="I24" s="10">
        <v>1116474</v>
      </c>
      <c r="J24" s="10">
        <v>2096423</v>
      </c>
      <c r="K24" s="15">
        <v>0.18</v>
      </c>
      <c r="L24" s="16">
        <v>111231</v>
      </c>
      <c r="M24" s="16">
        <v>336600</v>
      </c>
      <c r="N24" s="16"/>
      <c r="O24" s="16"/>
      <c r="P24" s="16"/>
      <c r="Q24" s="15"/>
      <c r="R24" s="16"/>
    </row>
    <row r="25" spans="1:18">
      <c r="A25">
        <v>1</v>
      </c>
      <c r="B25">
        <v>2019</v>
      </c>
      <c r="C25" s="20">
        <v>274735</v>
      </c>
      <c r="D25" s="10">
        <v>722621</v>
      </c>
      <c r="E25" s="30">
        <v>55944</v>
      </c>
      <c r="F25" s="20">
        <v>990605</v>
      </c>
      <c r="G25" s="10">
        <v>624442</v>
      </c>
      <c r="H25" s="5">
        <f>1951865-F25</f>
        <v>961260</v>
      </c>
      <c r="I25" s="5">
        <v>998420</v>
      </c>
      <c r="J25" s="10">
        <v>1951865</v>
      </c>
      <c r="K25" s="15">
        <v>0.2</v>
      </c>
      <c r="L25" s="16">
        <v>130728</v>
      </c>
      <c r="M25" s="16">
        <v>268571</v>
      </c>
      <c r="N25" s="16"/>
      <c r="O25" s="16"/>
      <c r="P25" s="16"/>
      <c r="Q25" s="15"/>
      <c r="R25" s="16"/>
    </row>
    <row r="26" spans="1:18">
      <c r="A26">
        <v>4</v>
      </c>
      <c r="B26">
        <v>2018</v>
      </c>
      <c r="C26" s="20">
        <v>276630</v>
      </c>
      <c r="D26" s="10">
        <v>717431</v>
      </c>
      <c r="E26" s="28">
        <v>42032</v>
      </c>
      <c r="F26" s="20">
        <v>954303</v>
      </c>
      <c r="G26" s="10">
        <v>531966</v>
      </c>
      <c r="H26" s="5">
        <f>1834889-F26</f>
        <v>880586</v>
      </c>
      <c r="I26" s="10">
        <v>951542</v>
      </c>
      <c r="J26" s="10">
        <v>1834889</v>
      </c>
      <c r="K26" s="15">
        <v>0.15</v>
      </c>
      <c r="L26" s="16">
        <v>66502</v>
      </c>
      <c r="M26" s="16">
        <v>260154</v>
      </c>
      <c r="N26" s="16"/>
      <c r="O26" s="16"/>
      <c r="P26" s="16"/>
      <c r="Q26" s="15"/>
      <c r="R26" s="16"/>
    </row>
    <row r="27" spans="1:18">
      <c r="A27">
        <v>3</v>
      </c>
      <c r="B27">
        <v>2018</v>
      </c>
      <c r="C27" s="20">
        <v>276745</v>
      </c>
      <c r="D27" s="10">
        <v>764795</v>
      </c>
      <c r="E27" s="30">
        <v>28813</v>
      </c>
      <c r="F27" s="20">
        <v>967100</v>
      </c>
      <c r="G27" s="10">
        <v>618093</v>
      </c>
      <c r="H27" s="5">
        <f>1959421-F27</f>
        <v>992321</v>
      </c>
      <c r="I27" s="10">
        <v>1050380</v>
      </c>
      <c r="J27" s="10">
        <v>1959421</v>
      </c>
      <c r="K27" s="15">
        <v>0.1</v>
      </c>
      <c r="L27" s="16">
        <v>146185</v>
      </c>
      <c r="M27" s="16">
        <v>277311</v>
      </c>
      <c r="N27" s="16"/>
      <c r="O27" s="16"/>
      <c r="P27" s="16"/>
      <c r="Q27" s="15"/>
      <c r="R27" s="16"/>
    </row>
    <row r="28" spans="1:18">
      <c r="A28">
        <v>2</v>
      </c>
      <c r="B28">
        <v>2018</v>
      </c>
      <c r="C28" s="20">
        <v>279365</v>
      </c>
      <c r="D28" s="16">
        <v>700262</v>
      </c>
      <c r="E28" s="27">
        <v>33345</v>
      </c>
      <c r="F28" s="20">
        <v>936293</v>
      </c>
      <c r="G28" s="10">
        <v>563083</v>
      </c>
      <c r="H28" s="5">
        <f>2033830-F28</f>
        <v>1097537</v>
      </c>
      <c r="I28" s="10">
        <v>1133943</v>
      </c>
      <c r="J28" s="10">
        <v>2033830</v>
      </c>
      <c r="K28" s="15">
        <v>0.12</v>
      </c>
      <c r="L28" s="16">
        <v>214040</v>
      </c>
      <c r="M28" s="16">
        <v>437687</v>
      </c>
      <c r="N28" s="16"/>
      <c r="O28" s="16"/>
      <c r="P28" s="16"/>
      <c r="Q28" s="15"/>
      <c r="R28" s="16"/>
    </row>
    <row r="29" spans="1:18">
      <c r="A29">
        <v>1</v>
      </c>
      <c r="B29">
        <v>2018</v>
      </c>
      <c r="C29" s="20">
        <v>278745</v>
      </c>
      <c r="D29" s="10">
        <v>700262</v>
      </c>
      <c r="E29" s="30">
        <v>28747</v>
      </c>
      <c r="F29" s="20">
        <v>940228</v>
      </c>
      <c r="G29" s="10">
        <v>560008</v>
      </c>
      <c r="H29" s="5">
        <f>2082793-F29</f>
        <v>1142565</v>
      </c>
      <c r="I29" s="10">
        <v>1149904</v>
      </c>
      <c r="J29" s="10">
        <v>2082793</v>
      </c>
      <c r="K29" s="15">
        <v>0.1</v>
      </c>
      <c r="L29" s="16">
        <v>203177</v>
      </c>
      <c r="M29" s="16">
        <v>479010</v>
      </c>
      <c r="N29" s="16"/>
      <c r="O29" s="16"/>
      <c r="P29" s="16"/>
      <c r="Q29" s="15"/>
      <c r="R29" s="16"/>
    </row>
    <row r="30" spans="1:18" ht="15" customHeight="1">
      <c r="Q30" s="15"/>
    </row>
    <row r="31" spans="1:18" ht="15" customHeight="1">
      <c r="B31" s="1"/>
      <c r="Q31" s="1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2B59-175A-4057-A2CE-A159956C0FBA}">
  <dimension ref="A1:Z31"/>
  <sheetViews>
    <sheetView tabSelected="1" topLeftCell="H38" workbookViewId="0">
      <selection activeCell="I1" sqref="I1:I1048576"/>
    </sheetView>
  </sheetViews>
  <sheetFormatPr defaultRowHeight="14.45"/>
  <cols>
    <col min="2" max="2" width="15" customWidth="1"/>
    <col min="3" max="3" width="10.7109375" bestFit="1" customWidth="1"/>
    <col min="4" max="4" width="9.85546875" bestFit="1" customWidth="1"/>
    <col min="6" max="6" width="9.85546875" bestFit="1" customWidth="1"/>
    <col min="7" max="7" width="9.85546875" style="25" bestFit="1" customWidth="1"/>
    <col min="8" max="8" width="14.7109375" customWidth="1"/>
    <col min="9" max="9" width="9.85546875" style="25" bestFit="1" customWidth="1"/>
    <col min="10" max="10" width="11.7109375" customWidth="1"/>
    <col min="12" max="13" width="9.85546875" bestFit="1" customWidth="1"/>
  </cols>
  <sheetData>
    <row r="1" spans="1:26" ht="43.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6" t="s">
        <v>6</v>
      </c>
      <c r="H1" s="3" t="s">
        <v>7</v>
      </c>
      <c r="I1" s="26" t="s">
        <v>8</v>
      </c>
      <c r="J1" s="3" t="s">
        <v>9</v>
      </c>
      <c r="K1" s="4" t="s">
        <v>10</v>
      </c>
      <c r="L1" s="4" t="s">
        <v>11</v>
      </c>
      <c r="M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>
        <v>4</v>
      </c>
      <c r="B2">
        <v>2024</v>
      </c>
      <c r="C2" s="5">
        <v>19607788</v>
      </c>
      <c r="D2" s="27">
        <v>1388558</v>
      </c>
      <c r="E2" s="16">
        <v>67166</v>
      </c>
      <c r="F2" s="31">
        <v>7631333</v>
      </c>
      <c r="G2" s="27">
        <v>799452</v>
      </c>
      <c r="H2" s="16">
        <v>12698832</v>
      </c>
      <c r="I2" s="27">
        <v>1619732</v>
      </c>
      <c r="J2" s="16">
        <v>20330165</v>
      </c>
      <c r="K2" s="15">
        <v>0.3</v>
      </c>
      <c r="L2" s="16">
        <v>1017398</v>
      </c>
      <c r="M2" s="16">
        <v>6946530</v>
      </c>
    </row>
    <row r="3" spans="1:26" ht="15">
      <c r="A3">
        <v>3</v>
      </c>
      <c r="B3">
        <v>2024</v>
      </c>
      <c r="C3" s="32">
        <v>19607788</v>
      </c>
      <c r="D3" s="16">
        <v>1658108</v>
      </c>
      <c r="E3" s="16">
        <v>186798</v>
      </c>
      <c r="F3" s="16">
        <v>7519398</v>
      </c>
      <c r="G3" s="27">
        <v>896811</v>
      </c>
      <c r="H3" s="16">
        <v>12607153</v>
      </c>
      <c r="I3" s="27">
        <v>2090326</v>
      </c>
      <c r="J3" s="16">
        <v>20126551</v>
      </c>
      <c r="K3" s="15">
        <v>0.91</v>
      </c>
      <c r="L3" s="16">
        <v>1435639</v>
      </c>
      <c r="M3" s="16">
        <v>6813252</v>
      </c>
    </row>
    <row r="4" spans="1:26" ht="15">
      <c r="A4">
        <v>2</v>
      </c>
      <c r="B4" s="24">
        <v>2024</v>
      </c>
      <c r="C4" s="32">
        <v>19607788</v>
      </c>
      <c r="D4" s="27">
        <v>1548490</v>
      </c>
      <c r="E4" s="16">
        <v>195417</v>
      </c>
      <c r="F4" s="16">
        <v>7350441</v>
      </c>
      <c r="G4" s="27">
        <v>833296</v>
      </c>
      <c r="H4" s="16">
        <v>11954986</v>
      </c>
      <c r="I4" s="27">
        <v>1812571</v>
      </c>
      <c r="J4" s="16">
        <v>19305427</v>
      </c>
      <c r="K4" s="15">
        <v>0.95</v>
      </c>
      <c r="L4" s="16">
        <v>1153161</v>
      </c>
      <c r="M4" s="16">
        <v>6334790</v>
      </c>
    </row>
    <row r="5" spans="1:26" ht="15" customHeight="1">
      <c r="A5">
        <v>1</v>
      </c>
      <c r="B5">
        <v>2024</v>
      </c>
      <c r="C5" s="32">
        <v>19607788</v>
      </c>
      <c r="D5" s="16">
        <v>1095992</v>
      </c>
      <c r="E5" s="15">
        <v>-863</v>
      </c>
      <c r="F5" s="16">
        <v>7172445</v>
      </c>
      <c r="G5" s="27">
        <v>783084</v>
      </c>
      <c r="H5" s="16">
        <v>11886313</v>
      </c>
      <c r="I5" s="27">
        <v>2147474</v>
      </c>
      <c r="J5" s="16">
        <v>19058758</v>
      </c>
      <c r="K5" s="21">
        <v>-0.05</v>
      </c>
      <c r="L5" s="16">
        <v>1534544</v>
      </c>
      <c r="M5" s="16">
        <v>6326394</v>
      </c>
    </row>
    <row r="6" spans="1:26" ht="15">
      <c r="A6">
        <v>4</v>
      </c>
      <c r="B6">
        <v>2023</v>
      </c>
      <c r="C6" s="32">
        <v>19607788</v>
      </c>
      <c r="D6" s="16">
        <v>1339514</v>
      </c>
      <c r="E6" s="16">
        <v>99224</v>
      </c>
      <c r="F6" s="16">
        <v>7087801</v>
      </c>
      <c r="G6" s="27">
        <v>729344</v>
      </c>
      <c r="H6" s="16">
        <v>11914775</v>
      </c>
      <c r="I6" s="27">
        <v>2397592</v>
      </c>
      <c r="J6" s="16">
        <v>19002576</v>
      </c>
      <c r="K6" s="15">
        <v>0.46</v>
      </c>
      <c r="L6" s="16">
        <v>1805976</v>
      </c>
      <c r="M6" s="16">
        <v>6501851</v>
      </c>
    </row>
    <row r="7" spans="1:26" ht="15">
      <c r="A7">
        <v>3</v>
      </c>
      <c r="B7">
        <v>2023</v>
      </c>
      <c r="C7" s="33">
        <v>19607788</v>
      </c>
      <c r="D7" s="16">
        <v>1649860</v>
      </c>
      <c r="E7" s="16">
        <v>273508</v>
      </c>
      <c r="F7" s="16">
        <v>7030378</v>
      </c>
      <c r="G7" s="27">
        <v>757988</v>
      </c>
      <c r="H7" s="16">
        <v>11991072</v>
      </c>
      <c r="I7" s="27">
        <v>2782772</v>
      </c>
      <c r="J7" s="16">
        <v>19021450</v>
      </c>
      <c r="K7" s="15">
        <v>1.36</v>
      </c>
      <c r="L7" s="16">
        <v>2145131</v>
      </c>
      <c r="M7" s="16">
        <v>6465479</v>
      </c>
    </row>
    <row r="8" spans="1:26" ht="15">
      <c r="A8">
        <v>2</v>
      </c>
      <c r="B8">
        <v>2023</v>
      </c>
      <c r="C8" s="34">
        <v>19607788</v>
      </c>
      <c r="D8" s="16">
        <v>1540308</v>
      </c>
      <c r="E8" s="16">
        <v>256838</v>
      </c>
      <c r="F8" s="16">
        <v>6777757</v>
      </c>
      <c r="G8" s="27">
        <v>778605</v>
      </c>
      <c r="H8" s="16">
        <v>11836277</v>
      </c>
      <c r="I8" s="27">
        <v>2980710</v>
      </c>
      <c r="J8" s="16">
        <v>18614034</v>
      </c>
      <c r="K8" s="15">
        <v>1.27</v>
      </c>
      <c r="L8" s="16">
        <v>2377124</v>
      </c>
      <c r="M8" s="16">
        <v>6346039</v>
      </c>
    </row>
    <row r="9" spans="1:26" ht="15">
      <c r="A9">
        <v>1</v>
      </c>
      <c r="B9">
        <v>2023</v>
      </c>
      <c r="C9" s="34">
        <v>19607788</v>
      </c>
      <c r="D9" s="16">
        <v>1188651</v>
      </c>
      <c r="E9" s="16">
        <v>37737</v>
      </c>
      <c r="F9" s="16">
        <v>6504191</v>
      </c>
      <c r="G9" s="27">
        <v>761039</v>
      </c>
      <c r="H9" s="16">
        <v>11596543</v>
      </c>
      <c r="I9" s="27">
        <v>2643207</v>
      </c>
      <c r="J9" s="16">
        <v>18100734</v>
      </c>
      <c r="K9" s="15">
        <v>0.15</v>
      </c>
      <c r="L9" s="16">
        <v>2060524</v>
      </c>
      <c r="M9" s="16">
        <v>6166415</v>
      </c>
    </row>
    <row r="10" spans="1:26" ht="15">
      <c r="A10">
        <v>4</v>
      </c>
      <c r="B10">
        <v>2022</v>
      </c>
      <c r="C10" s="34">
        <v>19607788</v>
      </c>
      <c r="D10" s="16">
        <v>1375336</v>
      </c>
      <c r="E10" s="16">
        <v>198852</v>
      </c>
      <c r="F10" s="16">
        <v>6413377</v>
      </c>
      <c r="G10" s="27">
        <v>703412</v>
      </c>
      <c r="H10" s="16">
        <v>11702951</v>
      </c>
      <c r="I10" s="27">
        <v>3097201</v>
      </c>
      <c r="J10" s="16">
        <v>18116328</v>
      </c>
      <c r="K10" s="15">
        <v>0.98</v>
      </c>
      <c r="L10" s="16">
        <v>2510619</v>
      </c>
      <c r="M10" s="16">
        <v>6263799</v>
      </c>
    </row>
    <row r="11" spans="1:26" ht="15">
      <c r="A11">
        <v>3</v>
      </c>
      <c r="B11">
        <v>2022</v>
      </c>
      <c r="C11" s="34">
        <v>19607788</v>
      </c>
      <c r="D11" s="16">
        <v>1702864</v>
      </c>
      <c r="E11" s="16">
        <v>349866</v>
      </c>
      <c r="F11" s="16">
        <v>6313187</v>
      </c>
      <c r="G11" s="27">
        <v>706402</v>
      </c>
      <c r="H11" s="16">
        <v>11830156</v>
      </c>
      <c r="I11" s="27">
        <v>3670488</v>
      </c>
      <c r="J11" s="16">
        <v>18143343</v>
      </c>
      <c r="K11" s="15">
        <v>2.23</v>
      </c>
      <c r="L11" s="16">
        <v>3065115</v>
      </c>
      <c r="M11" s="16">
        <v>6366689</v>
      </c>
    </row>
    <row r="12" spans="1:26" ht="15">
      <c r="A12">
        <v>2</v>
      </c>
      <c r="B12">
        <v>2022</v>
      </c>
      <c r="C12" s="34">
        <v>19607788</v>
      </c>
      <c r="D12" s="16">
        <v>1597840</v>
      </c>
      <c r="E12" s="16">
        <v>338345</v>
      </c>
      <c r="F12" s="16">
        <v>6073851</v>
      </c>
      <c r="G12" s="27">
        <v>722617</v>
      </c>
      <c r="H12" s="16">
        <v>11757753</v>
      </c>
      <c r="I12" s="27">
        <v>3714138</v>
      </c>
      <c r="J12" s="16">
        <v>17831604</v>
      </c>
      <c r="K12" s="15">
        <v>2.1800000000000002</v>
      </c>
      <c r="L12" s="16">
        <v>3098271</v>
      </c>
      <c r="M12" s="16">
        <v>6304841</v>
      </c>
    </row>
    <row r="13" spans="1:26" ht="15">
      <c r="A13">
        <v>1</v>
      </c>
      <c r="B13">
        <v>2022</v>
      </c>
      <c r="C13" s="34">
        <v>19607788</v>
      </c>
      <c r="D13" s="16">
        <v>1198301</v>
      </c>
      <c r="E13" s="16">
        <v>86747</v>
      </c>
      <c r="F13" s="16">
        <v>5952492</v>
      </c>
      <c r="G13" s="27">
        <v>677785</v>
      </c>
      <c r="H13" s="16">
        <v>11347089</v>
      </c>
      <c r="I13" s="27">
        <v>3329283</v>
      </c>
      <c r="J13" s="16">
        <v>17299581</v>
      </c>
      <c r="K13" s="21">
        <v>1.34</v>
      </c>
      <c r="L13" s="16">
        <v>2704137</v>
      </c>
      <c r="M13" s="16">
        <v>6096694</v>
      </c>
    </row>
    <row r="14" spans="1:26" ht="15">
      <c r="A14">
        <v>4</v>
      </c>
      <c r="B14">
        <v>2021</v>
      </c>
      <c r="C14" s="34">
        <v>19607788</v>
      </c>
      <c r="D14" s="16">
        <v>1404336</v>
      </c>
      <c r="E14" s="16">
        <v>281466</v>
      </c>
      <c r="F14" s="16">
        <v>5815416</v>
      </c>
      <c r="G14" s="27">
        <v>634795</v>
      </c>
      <c r="H14" s="16">
        <v>10772662</v>
      </c>
      <c r="I14" s="27">
        <v>2935936</v>
      </c>
      <c r="J14" s="16">
        <v>16588078</v>
      </c>
      <c r="K14" s="15">
        <v>1.89</v>
      </c>
      <c r="L14" s="16">
        <v>2327462</v>
      </c>
      <c r="M14" s="16">
        <v>5477190</v>
      </c>
    </row>
    <row r="15" spans="1:26" ht="15">
      <c r="A15">
        <v>3</v>
      </c>
      <c r="B15">
        <v>2021</v>
      </c>
      <c r="C15" s="33">
        <v>19607788</v>
      </c>
      <c r="D15" s="16">
        <v>1664254</v>
      </c>
      <c r="E15" s="16">
        <v>409898</v>
      </c>
      <c r="F15" s="16">
        <v>5554697</v>
      </c>
      <c r="G15" s="27">
        <v>694284</v>
      </c>
      <c r="H15" s="16">
        <v>10782531</v>
      </c>
      <c r="I15" s="27">
        <v>3003462</v>
      </c>
      <c r="J15" s="16">
        <v>16337228</v>
      </c>
      <c r="K15" s="15">
        <v>2.09</v>
      </c>
      <c r="L15" s="16">
        <v>2430233</v>
      </c>
      <c r="M15" s="16">
        <v>5420477</v>
      </c>
    </row>
    <row r="16" spans="1:26" ht="15">
      <c r="A16">
        <v>2</v>
      </c>
      <c r="B16">
        <v>2021</v>
      </c>
      <c r="C16" s="34">
        <v>19607788</v>
      </c>
      <c r="D16" s="16">
        <v>1472856</v>
      </c>
      <c r="E16" s="16">
        <v>345175</v>
      </c>
      <c r="F16" s="16">
        <v>5111528</v>
      </c>
      <c r="G16" s="27">
        <v>696797</v>
      </c>
      <c r="H16" s="16">
        <v>10003354</v>
      </c>
      <c r="I16" s="27">
        <v>2177580</v>
      </c>
      <c r="J16" s="16">
        <v>15114882</v>
      </c>
      <c r="K16" s="15">
        <v>1.76</v>
      </c>
      <c r="L16" s="16">
        <v>1519981</v>
      </c>
      <c r="M16" s="16">
        <v>4762773</v>
      </c>
    </row>
    <row r="17" spans="1:13" ht="15">
      <c r="A17">
        <v>1</v>
      </c>
      <c r="B17">
        <v>2021</v>
      </c>
      <c r="C17" s="35">
        <v>19607788</v>
      </c>
      <c r="D17" s="16">
        <v>1059858</v>
      </c>
      <c r="E17" s="16">
        <v>73780</v>
      </c>
      <c r="F17" s="16">
        <v>4851882</v>
      </c>
      <c r="G17" s="27">
        <v>645575</v>
      </c>
      <c r="H17" s="16">
        <v>9799724</v>
      </c>
      <c r="I17" s="27">
        <v>1993159</v>
      </c>
      <c r="J17" s="16">
        <v>14651606</v>
      </c>
      <c r="K17" s="21">
        <v>2.63</v>
      </c>
      <c r="L17" s="16">
        <v>1194012</v>
      </c>
      <c r="M17" s="16">
        <v>4761417</v>
      </c>
    </row>
    <row r="18" spans="1:13" ht="15">
      <c r="A18">
        <v>4</v>
      </c>
      <c r="B18">
        <v>2020</v>
      </c>
      <c r="C18" s="34">
        <v>19607788</v>
      </c>
      <c r="D18" s="16">
        <v>1169982</v>
      </c>
      <c r="E18" s="16">
        <v>182985</v>
      </c>
      <c r="F18" s="16">
        <v>4757155</v>
      </c>
      <c r="G18" s="27">
        <v>608765</v>
      </c>
      <c r="H18" s="16">
        <v>9690150</v>
      </c>
      <c r="I18" s="27">
        <v>2178356</v>
      </c>
      <c r="J18" s="16">
        <v>14447305</v>
      </c>
      <c r="K18" s="15">
        <v>0.93</v>
      </c>
      <c r="L18" s="16">
        <v>1398840</v>
      </c>
      <c r="M18" s="16">
        <v>4775451</v>
      </c>
    </row>
    <row r="19" spans="1:13" ht="15">
      <c r="A19">
        <v>3</v>
      </c>
      <c r="B19">
        <v>2020</v>
      </c>
      <c r="C19" s="33">
        <v>19607788</v>
      </c>
      <c r="D19" s="16">
        <v>1324908</v>
      </c>
      <c r="E19" s="16">
        <v>266365</v>
      </c>
      <c r="F19" s="16">
        <v>4605631</v>
      </c>
      <c r="G19" s="27">
        <v>630666</v>
      </c>
      <c r="H19" s="16">
        <v>9517847</v>
      </c>
      <c r="I19" s="27">
        <v>1976633</v>
      </c>
      <c r="J19" s="16">
        <v>14123478</v>
      </c>
      <c r="K19" s="15">
        <v>1.36</v>
      </c>
      <c r="L19" s="16">
        <v>1215568</v>
      </c>
      <c r="M19" s="16">
        <v>4803201</v>
      </c>
    </row>
    <row r="20" spans="1:13" ht="15">
      <c r="A20">
        <v>2</v>
      </c>
      <c r="B20">
        <v>2020</v>
      </c>
      <c r="C20" s="33">
        <v>19607788</v>
      </c>
      <c r="D20" s="16">
        <v>987237</v>
      </c>
      <c r="E20" s="16">
        <v>87726</v>
      </c>
      <c r="F20" s="16">
        <v>4257182</v>
      </c>
      <c r="G20" s="27">
        <v>582356</v>
      </c>
      <c r="H20" s="16">
        <v>9455177</v>
      </c>
      <c r="I20" s="27">
        <v>1720159</v>
      </c>
      <c r="J20" s="16">
        <v>13712359</v>
      </c>
      <c r="K20" s="15">
        <v>0.45</v>
      </c>
      <c r="L20" s="16">
        <v>825074</v>
      </c>
      <c r="M20" s="16">
        <v>4884577</v>
      </c>
    </row>
    <row r="21" spans="1:13" ht="15">
      <c r="A21">
        <v>1</v>
      </c>
      <c r="B21">
        <v>2020</v>
      </c>
      <c r="C21" s="33">
        <v>19607788</v>
      </c>
      <c r="D21" s="16">
        <v>821525</v>
      </c>
      <c r="E21" s="16">
        <v>122368</v>
      </c>
      <c r="F21" s="16">
        <v>4220720</v>
      </c>
      <c r="G21" s="27">
        <v>554353</v>
      </c>
      <c r="H21" s="16">
        <v>9217304</v>
      </c>
      <c r="I21" s="27">
        <v>1345011</v>
      </c>
      <c r="J21" s="16">
        <v>13438024</v>
      </c>
      <c r="K21" s="21">
        <v>0.62</v>
      </c>
      <c r="L21" s="16">
        <v>494352</v>
      </c>
      <c r="M21" s="16">
        <v>4727734</v>
      </c>
    </row>
    <row r="22" spans="1:13" ht="15">
      <c r="A22">
        <v>4</v>
      </c>
      <c r="B22">
        <v>2019</v>
      </c>
      <c r="C22" s="33">
        <v>19607788</v>
      </c>
      <c r="D22" s="16">
        <v>927880</v>
      </c>
      <c r="E22" s="16">
        <v>30932</v>
      </c>
      <c r="F22" s="16">
        <v>4103217</v>
      </c>
      <c r="G22" s="27">
        <v>551770</v>
      </c>
      <c r="H22" s="16">
        <v>8891105</v>
      </c>
      <c r="I22" s="27">
        <v>1123898</v>
      </c>
      <c r="J22" s="16">
        <v>12994322</v>
      </c>
      <c r="K22" s="15">
        <v>0.16</v>
      </c>
      <c r="L22" s="16">
        <v>631951</v>
      </c>
      <c r="M22" s="16">
        <v>4656190</v>
      </c>
    </row>
    <row r="23" spans="1:13" ht="15">
      <c r="A23">
        <v>3</v>
      </c>
      <c r="B23">
        <v>2019</v>
      </c>
      <c r="C23" s="33">
        <v>19607788</v>
      </c>
      <c r="D23" s="16">
        <v>1150214</v>
      </c>
      <c r="E23" s="16">
        <v>156326</v>
      </c>
      <c r="F23" s="16">
        <v>4058068</v>
      </c>
      <c r="G23" s="27">
        <v>546260</v>
      </c>
      <c r="H23" s="16">
        <v>8798134</v>
      </c>
      <c r="I23" s="27">
        <v>1044319</v>
      </c>
      <c r="J23" s="16">
        <v>12856202</v>
      </c>
      <c r="K23" s="15">
        <v>0.8</v>
      </c>
      <c r="L23" s="16">
        <v>525231</v>
      </c>
      <c r="M23" s="16">
        <v>4602744</v>
      </c>
    </row>
    <row r="24" spans="1:13" ht="15">
      <c r="A24">
        <v>2</v>
      </c>
      <c r="B24">
        <v>2019</v>
      </c>
      <c r="C24" s="33">
        <v>19607788</v>
      </c>
      <c r="D24" s="16">
        <v>1079249</v>
      </c>
      <c r="E24" s="16">
        <v>132422</v>
      </c>
      <c r="F24" s="16">
        <v>3869023</v>
      </c>
      <c r="G24" s="27">
        <v>591139</v>
      </c>
      <c r="H24" s="16">
        <v>8605721</v>
      </c>
      <c r="I24" s="27">
        <v>1052251</v>
      </c>
      <c r="J24" s="16">
        <v>12474744</v>
      </c>
      <c r="K24" s="15">
        <v>0.68</v>
      </c>
      <c r="L24" s="16">
        <v>519831</v>
      </c>
      <c r="M24" s="16">
        <v>4448943</v>
      </c>
    </row>
    <row r="25" spans="1:13" ht="15">
      <c r="A25">
        <v>1</v>
      </c>
      <c r="B25">
        <v>2019</v>
      </c>
      <c r="C25" s="33">
        <v>19607788</v>
      </c>
      <c r="D25" s="16">
        <v>725532</v>
      </c>
      <c r="E25" s="15">
        <v>831</v>
      </c>
      <c r="F25" s="16">
        <v>3692389</v>
      </c>
      <c r="G25" s="27">
        <v>556873</v>
      </c>
      <c r="H25" s="16">
        <v>8199324</v>
      </c>
      <c r="I25" s="27">
        <v>1176090</v>
      </c>
      <c r="J25" s="16">
        <v>11891713</v>
      </c>
      <c r="K25" s="21">
        <v>0</v>
      </c>
      <c r="L25" s="16">
        <v>673701</v>
      </c>
      <c r="M25" s="16">
        <v>4163323</v>
      </c>
    </row>
    <row r="26" spans="1:13" ht="15">
      <c r="A26">
        <v>4</v>
      </c>
      <c r="B26">
        <v>2018</v>
      </c>
      <c r="C26" s="33">
        <v>19607788</v>
      </c>
      <c r="D26" s="16">
        <v>919091</v>
      </c>
      <c r="E26" s="16">
        <v>78635</v>
      </c>
      <c r="F26" s="16">
        <v>3692040</v>
      </c>
      <c r="G26" s="27">
        <v>517360</v>
      </c>
      <c r="H26" s="16">
        <v>7953720</v>
      </c>
      <c r="I26" s="27">
        <v>1450254</v>
      </c>
      <c r="J26" s="16">
        <v>11645760</v>
      </c>
      <c r="K26" s="15">
        <v>0.4</v>
      </c>
      <c r="L26" s="16">
        <v>984385</v>
      </c>
      <c r="M26" s="16">
        <v>3975764</v>
      </c>
    </row>
    <row r="27" spans="1:13" ht="15">
      <c r="A27">
        <v>3</v>
      </c>
      <c r="B27">
        <v>2018</v>
      </c>
      <c r="C27" s="33">
        <v>19607788</v>
      </c>
      <c r="D27" s="16">
        <v>1104507</v>
      </c>
      <c r="E27" s="16">
        <v>163542</v>
      </c>
      <c r="F27" s="16">
        <v>3633167</v>
      </c>
      <c r="G27" s="27">
        <v>535185</v>
      </c>
      <c r="H27" s="16">
        <v>7690678</v>
      </c>
      <c r="I27" s="27">
        <v>1136526</v>
      </c>
      <c r="J27" s="16">
        <v>11323845</v>
      </c>
      <c r="K27" s="15">
        <v>0.83</v>
      </c>
      <c r="L27" s="16">
        <v>652440</v>
      </c>
      <c r="M27" s="16">
        <v>3686572</v>
      </c>
    </row>
    <row r="28" spans="1:13" ht="15">
      <c r="A28">
        <v>2</v>
      </c>
      <c r="B28">
        <v>2018</v>
      </c>
      <c r="C28" s="33">
        <v>19607788</v>
      </c>
      <c r="D28" s="16">
        <v>1019577</v>
      </c>
      <c r="E28" s="16">
        <v>127849</v>
      </c>
      <c r="F28" s="16">
        <v>3496145</v>
      </c>
      <c r="G28" s="27">
        <v>518033</v>
      </c>
      <c r="H28" s="16">
        <v>7505339</v>
      </c>
      <c r="I28" s="27">
        <v>1136763</v>
      </c>
      <c r="J28" s="16">
        <v>11001484</v>
      </c>
      <c r="K28" s="15">
        <v>0.65</v>
      </c>
      <c r="L28" s="16">
        <v>650339</v>
      </c>
      <c r="M28" s="16">
        <v>3586127</v>
      </c>
    </row>
    <row r="29" spans="1:13" ht="15">
      <c r="A29">
        <v>1</v>
      </c>
      <c r="B29">
        <v>2018</v>
      </c>
      <c r="C29" s="33">
        <v>19607788</v>
      </c>
      <c r="D29" s="16">
        <v>757621</v>
      </c>
      <c r="E29" s="16">
        <v>10843</v>
      </c>
      <c r="F29" s="16">
        <v>3408708</v>
      </c>
      <c r="G29" s="27">
        <v>511115</v>
      </c>
      <c r="H29" s="16">
        <v>7338714</v>
      </c>
      <c r="I29" s="27">
        <v>1208932</v>
      </c>
      <c r="J29" s="16">
        <v>10747422</v>
      </c>
      <c r="K29" s="21">
        <v>0.05</v>
      </c>
      <c r="L29" s="16">
        <v>759388</v>
      </c>
      <c r="M29" s="16">
        <v>3513076</v>
      </c>
    </row>
    <row r="30" spans="1:13" ht="15">
      <c r="E30" s="16"/>
    </row>
    <row r="31" spans="1:13" ht="15">
      <c r="B3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2025-02-06T18:58:33Z</dcterms:created>
  <dcterms:modified xsi:type="dcterms:W3CDTF">2025-03-09T06:03:39Z</dcterms:modified>
  <cp:category/>
  <cp:contentStatus/>
</cp:coreProperties>
</file>