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mywentworth-my.sharepoint.com/personal/nguyenn26_wit_edu/Documents/Raw Data/"/>
    </mc:Choice>
  </mc:AlternateContent>
  <xr:revisionPtr revIDLastSave="1012" documentId="11_0B1D56BE9CDCCE836B02CE7A5FB0D4A9BBFD1C62" xr6:coauthVersionLast="47" xr6:coauthVersionMax="47" xr10:uidLastSave="{2B828831-55B8-EB4A-A35F-CAC29B171C85}"/>
  <bookViews>
    <workbookView xWindow="840" yWindow="4060" windowWidth="23260" windowHeight="12460" activeTab="2" xr2:uid="{00000000-000D-0000-FFFF-FFFF00000000}"/>
  </bookViews>
  <sheets>
    <sheet name="UNH" sheetId="4" r:id="rId1"/>
    <sheet name="PFE" sheetId="3" r:id="rId2"/>
    <sheet name="DXCM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E26" i="3"/>
  <c r="E22" i="3"/>
  <c r="D26" i="3"/>
  <c r="D22" i="3"/>
  <c r="K26" i="3"/>
  <c r="K22" i="3"/>
  <c r="D10" i="3"/>
  <c r="K18" i="3"/>
  <c r="D18" i="3"/>
  <c r="K14" i="3"/>
  <c r="K10" i="3"/>
  <c r="D14" i="3"/>
  <c r="D6" i="3"/>
  <c r="K26" i="4"/>
  <c r="E26" i="4"/>
  <c r="D26" i="4"/>
  <c r="K22" i="4"/>
  <c r="K18" i="4"/>
  <c r="K14" i="4"/>
  <c r="D22" i="4"/>
  <c r="E22" i="4"/>
  <c r="E18" i="4"/>
  <c r="D18" i="4"/>
  <c r="E6" i="4"/>
  <c r="D6" i="4"/>
  <c r="E14" i="4"/>
  <c r="D14" i="4"/>
  <c r="E10" i="4"/>
  <c r="D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tc={D3E66050-FE85-4812-96D6-88599A263CA0}</author>
  </authors>
  <commentList>
    <comment ref="M1" authorId="0" shapeId="0" xr:uid="{D3E66050-FE85-4812-96D6-88599A263CA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det = “long-term debt, less current maturities” + “short-term borrowings and current maturities of long-term debt”</t>
      </text>
    </comment>
  </commentList>
</comments>
</file>

<file path=xl/sharedStrings.xml><?xml version="1.0" encoding="utf-8"?>
<sst xmlns="http://schemas.openxmlformats.org/spreadsheetml/2006/main" count="40" uniqueCount="17">
  <si>
    <t>Quater</t>
  </si>
  <si>
    <t>Year</t>
  </si>
  <si>
    <t>Shares Outstanding</t>
  </si>
  <si>
    <t>total Sales/total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</si>
  <si>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</si>
  <si>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</si>
  <si>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</si>
  <si>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</si>
  <si>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</si>
  <si>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</si>
  <si>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</si>
  <si>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</si>
  <si>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</si>
  <si>
    <t>Shares Outstanding (shares)</t>
  </si>
  <si>
    <t>Net Sales/Net Revenue</t>
  </si>
  <si>
    <t xml:space="preserve"> 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</si>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</sst>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11"/>
      <color rgb="FF000000"/>
      <name val="Aptos Narrow"/>
      <family val="2"/>
      <scheme val="minor"/>
    </font>
    <font>
      <sz val="11"/>
      <color rgb="FF232A31"/>
      <name val="GT America"/>
      <charset val="1"/>
    </font>
    <font>
      <sz val="11"/>
      <color rgb="FF24242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4" fontId="0" fillId="0" borderId="0" xfId="0" applyNumberForma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 Nam Tran" id="{8D4FC082-BAD3-40B5-A3E3-DB19B460D6C8}" userId="S::nguyenn26@wit.edu::caa37bb7-db2b-4fe3-a8f4-5ebd8ed77f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5-02-23T05:50:50.84" personId="{8D4FC082-BAD3-40B5-A3E3-DB19B460D6C8}" id="{D3E66050-FE85-4812-96D6-88599A263CA0}">
    <text>Total det = “long-term debt, less current maturities” + “short-term borrowings and current maturities of long-term debt”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4CB7-BE2F-4D38-8ED9-0D8B315AFBC0}">
  <dimension ref="A1:V68"/>
  <sheetViews>
    <sheetView workbookViewId="0">
      <selection activeCell="M1" sqref="M1"/>
    </sheetView>
  </sheetViews>
  <sheetFormatPr baseColWidth="10" defaultColWidth="8.83203125" defaultRowHeight="15"/>
  <cols>
    <col min="2" max="2" width="11.6640625" customWidth="1"/>
    <col min="4" max="4" width="13.6640625" customWidth="1"/>
    <col min="5" max="5" width="12.6640625" customWidth="1"/>
    <col min="6" max="6" width="14.6640625" customWidth="1"/>
    <col min="7" max="7" width="12" customWidth="1"/>
    <col min="8" max="8" width="13.5" customWidth="1"/>
    <col min="9" max="9" width="19" customWidth="1"/>
    <col min="10" max="10" width="11.33203125" customWidth="1"/>
    <col min="12" max="12" width="22.6640625" bestFit="1" customWidth="1"/>
    <col min="13" max="13" width="13.1640625" customWidth="1"/>
    <col min="15" max="15" width="8.83203125" style="4"/>
    <col min="16" max="16" width="14.33203125" style="4" customWidth="1"/>
  </cols>
  <sheetData>
    <row r="1" spans="1:22" ht="48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</row>
    <row r="3" spans="1:22">
      <c r="A3">
        <v>3</v>
      </c>
      <c r="B3">
        <v>2024</v>
      </c>
      <c r="C3" s="4">
        <v>923</v>
      </c>
      <c r="D3" s="4">
        <v>100820</v>
      </c>
      <c r="E3" s="4">
        <v>6258</v>
      </c>
      <c r="F3" s="4">
        <v>94535</v>
      </c>
      <c r="G3" s="4">
        <v>101565</v>
      </c>
      <c r="H3" s="4">
        <v>194854</v>
      </c>
      <c r="I3" s="4">
        <v>92258</v>
      </c>
      <c r="J3" s="4">
        <v>299309</v>
      </c>
      <c r="K3">
        <v>6.51</v>
      </c>
      <c r="L3" s="4">
        <v>32400</v>
      </c>
      <c r="M3" s="4">
        <v>78010</v>
      </c>
    </row>
    <row r="4" spans="1:22">
      <c r="A4">
        <v>2</v>
      </c>
      <c r="B4">
        <v>2024</v>
      </c>
      <c r="C4" s="4">
        <v>921</v>
      </c>
      <c r="D4" s="4">
        <v>98855</v>
      </c>
      <c r="E4" s="5">
        <v>4421</v>
      </c>
      <c r="F4" s="4">
        <v>89359</v>
      </c>
      <c r="G4" s="4">
        <v>104670</v>
      </c>
      <c r="H4" s="4">
        <v>186822</v>
      </c>
      <c r="I4" s="4">
        <v>92038</v>
      </c>
      <c r="J4" s="4">
        <v>286056</v>
      </c>
      <c r="K4">
        <v>4.54</v>
      </c>
      <c r="L4" s="4">
        <v>26286</v>
      </c>
      <c r="M4" s="4">
        <v>75098</v>
      </c>
    </row>
    <row r="5" spans="1:22">
      <c r="A5">
        <v>1</v>
      </c>
      <c r="B5">
        <v>2024</v>
      </c>
      <c r="C5" s="4">
        <v>920</v>
      </c>
      <c r="D5" s="4">
        <v>99796</v>
      </c>
      <c r="E5" s="4">
        <v>-1221</v>
      </c>
      <c r="F5" s="4">
        <v>86688</v>
      </c>
      <c r="G5" s="4">
        <v>104431</v>
      </c>
      <c r="H5" s="4">
        <v>187292</v>
      </c>
      <c r="I5" s="4">
        <v>88942</v>
      </c>
      <c r="J5" s="4">
        <v>284210</v>
      </c>
      <c r="K5">
        <v>-1.53</v>
      </c>
      <c r="L5" s="4">
        <v>28414</v>
      </c>
      <c r="M5" s="4">
        <v>73637</v>
      </c>
    </row>
    <row r="6" spans="1:22">
      <c r="A6">
        <v>4</v>
      </c>
      <c r="B6">
        <v>2023</v>
      </c>
      <c r="C6" s="4">
        <v>924</v>
      </c>
      <c r="D6" s="4">
        <f>371622-SUM(D7:D9)</f>
        <v>94427</v>
      </c>
      <c r="E6" s="4">
        <f>23144-SUM(E7:E9)</f>
        <v>5675</v>
      </c>
      <c r="F6" s="4">
        <v>88756</v>
      </c>
      <c r="G6" s="4">
        <v>99054</v>
      </c>
      <c r="H6" s="4">
        <v>174801</v>
      </c>
      <c r="I6" s="4">
        <v>78437</v>
      </c>
      <c r="J6" s="4">
        <v>273720</v>
      </c>
      <c r="K6">
        <v>5.85</v>
      </c>
      <c r="L6" s="4">
        <v>25427</v>
      </c>
      <c r="M6" s="4">
        <v>62537</v>
      </c>
    </row>
    <row r="7" spans="1:22">
      <c r="A7">
        <v>3</v>
      </c>
      <c r="B7">
        <v>2023</v>
      </c>
      <c r="C7" s="4">
        <v>925</v>
      </c>
      <c r="D7" s="4">
        <v>92361</v>
      </c>
      <c r="E7" s="4">
        <v>6038</v>
      </c>
      <c r="F7" s="4">
        <v>84494</v>
      </c>
      <c r="G7" s="4">
        <v>114179</v>
      </c>
      <c r="H7" s="4">
        <v>188083</v>
      </c>
      <c r="I7" s="4">
        <v>91905</v>
      </c>
      <c r="J7" s="4">
        <v>282063</v>
      </c>
      <c r="K7">
        <v>6.24</v>
      </c>
      <c r="L7" s="4">
        <v>38915</v>
      </c>
      <c r="M7" s="4">
        <v>63369</v>
      </c>
    </row>
    <row r="8" spans="1:22">
      <c r="A8">
        <v>2</v>
      </c>
      <c r="B8">
        <v>2023</v>
      </c>
      <c r="C8" s="4">
        <v>927</v>
      </c>
      <c r="D8" s="4">
        <v>92903</v>
      </c>
      <c r="E8" s="4">
        <v>5657</v>
      </c>
      <c r="F8" s="4">
        <v>82353</v>
      </c>
      <c r="G8" s="4">
        <v>112981</v>
      </c>
      <c r="H8" s="4">
        <v>188008</v>
      </c>
      <c r="I8" s="4">
        <v>89869</v>
      </c>
      <c r="J8" s="4">
        <v>280164</v>
      </c>
      <c r="K8">
        <v>5.82</v>
      </c>
      <c r="L8" s="4">
        <v>41813</v>
      </c>
      <c r="M8" s="4">
        <v>65589</v>
      </c>
    </row>
    <row r="9" spans="1:22">
      <c r="A9">
        <v>1</v>
      </c>
      <c r="B9">
        <v>2023</v>
      </c>
      <c r="C9" s="4">
        <v>932</v>
      </c>
      <c r="D9" s="4">
        <v>91931</v>
      </c>
      <c r="E9" s="4">
        <v>5774</v>
      </c>
      <c r="F9" s="4">
        <v>81312</v>
      </c>
      <c r="G9" s="4">
        <v>116482</v>
      </c>
      <c r="H9" s="4">
        <v>193057</v>
      </c>
      <c r="I9" s="4">
        <v>93895</v>
      </c>
      <c r="J9" s="4">
        <v>283679</v>
      </c>
      <c r="K9">
        <v>5.95</v>
      </c>
      <c r="L9" s="4">
        <v>41913</v>
      </c>
      <c r="M9" s="4">
        <v>70588</v>
      </c>
    </row>
    <row r="10" spans="1:22">
      <c r="A10">
        <v>4</v>
      </c>
      <c r="B10">
        <v>2022</v>
      </c>
      <c r="C10" s="4">
        <v>934</v>
      </c>
      <c r="D10" s="4">
        <f>324162-SUM(D11:D13)</f>
        <v>82787</v>
      </c>
      <c r="E10" s="4">
        <f>20639-SUM(E11:E13)</f>
        <v>4908</v>
      </c>
      <c r="F10" s="4">
        <v>77772</v>
      </c>
      <c r="G10" s="4">
        <v>89237</v>
      </c>
      <c r="H10" s="4">
        <v>159358</v>
      </c>
      <c r="I10" s="4">
        <v>69069</v>
      </c>
      <c r="J10" s="4">
        <v>245705</v>
      </c>
      <c r="K10">
        <v>5.0199999999999996</v>
      </c>
      <c r="L10" s="4">
        <v>23365</v>
      </c>
      <c r="M10" s="4">
        <v>57623</v>
      </c>
    </row>
    <row r="11" spans="1:22">
      <c r="A11">
        <v>3</v>
      </c>
      <c r="B11">
        <v>2022</v>
      </c>
      <c r="C11" s="4">
        <v>935</v>
      </c>
      <c r="D11" s="4">
        <v>80894</v>
      </c>
      <c r="E11" s="4">
        <v>5384</v>
      </c>
      <c r="F11" s="4">
        <v>74646</v>
      </c>
      <c r="G11" s="4">
        <v>100935</v>
      </c>
      <c r="H11" s="4">
        <v>160143</v>
      </c>
      <c r="I11" s="4">
        <v>82937</v>
      </c>
      <c r="J11" s="4">
        <v>243064</v>
      </c>
      <c r="K11">
        <v>5.55</v>
      </c>
      <c r="L11" s="4">
        <v>38845</v>
      </c>
      <c r="M11" s="4">
        <v>48667</v>
      </c>
    </row>
    <row r="12" spans="1:22">
      <c r="A12">
        <v>2</v>
      </c>
      <c r="B12">
        <v>2022</v>
      </c>
      <c r="C12" s="4">
        <v>935</v>
      </c>
      <c r="D12" s="4">
        <v>80332</v>
      </c>
      <c r="E12" s="4">
        <v>5199</v>
      </c>
      <c r="F12" s="4">
        <v>72820</v>
      </c>
      <c r="G12" s="4">
        <v>88698</v>
      </c>
      <c r="H12" s="4">
        <v>149045</v>
      </c>
      <c r="I12" s="4">
        <v>68356</v>
      </c>
      <c r="J12" s="4">
        <v>230172</v>
      </c>
      <c r="K12">
        <v>5.34</v>
      </c>
      <c r="L12" s="4">
        <v>24612</v>
      </c>
      <c r="M12" s="4">
        <v>51391</v>
      </c>
    </row>
    <row r="13" spans="1:22">
      <c r="A13">
        <v>1</v>
      </c>
      <c r="B13">
        <v>2022</v>
      </c>
      <c r="C13" s="4">
        <v>939</v>
      </c>
      <c r="D13" s="4">
        <v>80149</v>
      </c>
      <c r="E13" s="4">
        <v>5148</v>
      </c>
      <c r="F13" s="4">
        <v>72766</v>
      </c>
      <c r="G13" s="4">
        <v>88170</v>
      </c>
      <c r="H13" s="4">
        <v>143591</v>
      </c>
      <c r="I13" s="4">
        <v>69029</v>
      </c>
      <c r="J13" s="4">
        <v>221238</v>
      </c>
      <c r="K13">
        <v>5.27</v>
      </c>
      <c r="L13" s="4">
        <v>25482</v>
      </c>
      <c r="M13" s="4">
        <v>47493</v>
      </c>
    </row>
    <row r="14" spans="1:22" ht="14" customHeight="1">
      <c r="A14">
        <v>4</v>
      </c>
      <c r="B14">
        <v>2021</v>
      </c>
      <c r="C14" s="4">
        <v>941</v>
      </c>
      <c r="D14" s="4">
        <f>287597-SUM(D15:D17)</f>
        <v>73743</v>
      </c>
      <c r="E14" s="4">
        <f>17732-SUM(E15:E17)</f>
        <v>4191</v>
      </c>
      <c r="F14" s="4">
        <v>71760</v>
      </c>
      <c r="G14" s="4">
        <v>78292</v>
      </c>
      <c r="H14" s="4">
        <v>135727</v>
      </c>
      <c r="I14" s="4">
        <v>61758</v>
      </c>
      <c r="J14" s="4">
        <v>212206</v>
      </c>
      <c r="K14">
        <f>18.08-SUM(K15:K17)</f>
        <v>4.259999999999998</v>
      </c>
      <c r="L14" s="4">
        <v>21375</v>
      </c>
      <c r="M14" s="4">
        <v>46003</v>
      </c>
    </row>
    <row r="15" spans="1:22">
      <c r="A15">
        <v>3</v>
      </c>
      <c r="B15">
        <v>2021</v>
      </c>
      <c r="C15" s="4">
        <v>942</v>
      </c>
      <c r="D15" s="4">
        <v>72337</v>
      </c>
      <c r="E15" s="4">
        <v>4191</v>
      </c>
      <c r="F15" s="4">
        <v>70278</v>
      </c>
      <c r="G15" s="4">
        <v>79575</v>
      </c>
      <c r="H15" s="4">
        <v>138413</v>
      </c>
      <c r="I15" s="4">
        <v>61610</v>
      </c>
      <c r="J15" s="4">
        <v>213045</v>
      </c>
      <c r="K15">
        <v>4.28</v>
      </c>
      <c r="L15" s="4">
        <v>21085</v>
      </c>
      <c r="M15" s="4">
        <v>46965</v>
      </c>
    </row>
    <row r="16" spans="1:22">
      <c r="A16">
        <v>2</v>
      </c>
      <c r="B16">
        <v>2021</v>
      </c>
      <c r="C16" s="4">
        <v>943</v>
      </c>
      <c r="D16" s="4">
        <v>71321</v>
      </c>
      <c r="E16" s="4">
        <v>4372</v>
      </c>
      <c r="F16" s="4">
        <v>69014</v>
      </c>
      <c r="G16" s="4">
        <v>76557</v>
      </c>
      <c r="H16" s="4">
        <v>136971</v>
      </c>
      <c r="I16" s="4">
        <v>58916</v>
      </c>
      <c r="J16" s="4">
        <v>210292</v>
      </c>
      <c r="K16">
        <v>4.46</v>
      </c>
      <c r="L16" s="4">
        <v>19832</v>
      </c>
      <c r="M16" s="4">
        <v>48216</v>
      </c>
    </row>
    <row r="17" spans="1:13">
      <c r="A17">
        <v>1</v>
      </c>
      <c r="B17">
        <v>2021</v>
      </c>
      <c r="C17" s="4">
        <v>944</v>
      </c>
      <c r="D17" s="4">
        <v>70196</v>
      </c>
      <c r="E17" s="4">
        <v>4978</v>
      </c>
      <c r="F17" s="4">
        <v>66404</v>
      </c>
      <c r="G17" s="4">
        <v>80641</v>
      </c>
      <c r="H17" s="4">
        <v>134589</v>
      </c>
      <c r="I17" s="4">
        <v>59508</v>
      </c>
      <c r="J17" s="4">
        <v>205171</v>
      </c>
      <c r="K17">
        <v>5.08</v>
      </c>
      <c r="L17" s="4">
        <v>19955</v>
      </c>
      <c r="M17" s="4">
        <v>46258</v>
      </c>
    </row>
    <row r="18" spans="1:13">
      <c r="A18">
        <v>4</v>
      </c>
      <c r="B18">
        <v>2020</v>
      </c>
      <c r="C18" s="4">
        <v>946</v>
      </c>
      <c r="D18" s="4">
        <f>257141-SUM(D19:D21)</f>
        <v>65467</v>
      </c>
      <c r="E18" s="4">
        <f>15769-SUM(E19:E21)</f>
        <v>2352</v>
      </c>
      <c r="F18" s="4">
        <v>65491</v>
      </c>
      <c r="G18" s="4">
        <v>72420</v>
      </c>
      <c r="H18" s="4">
        <v>126750</v>
      </c>
      <c r="I18" s="4">
        <v>53718</v>
      </c>
      <c r="J18" s="4">
        <v>197289</v>
      </c>
      <c r="K18">
        <f>16.03-SUM(K19:K21)</f>
        <v>2.3000000000000007</v>
      </c>
      <c r="L18" s="4">
        <v>16921</v>
      </c>
      <c r="M18" s="4">
        <v>43467</v>
      </c>
    </row>
    <row r="19" spans="1:13">
      <c r="A19">
        <v>3</v>
      </c>
      <c r="B19">
        <v>2020</v>
      </c>
      <c r="C19" s="4">
        <v>949</v>
      </c>
      <c r="D19" s="4">
        <v>65115</v>
      </c>
      <c r="E19" s="4">
        <v>3256</v>
      </c>
      <c r="F19" s="4">
        <v>65231</v>
      </c>
      <c r="G19" s="4">
        <v>66597</v>
      </c>
      <c r="H19" s="4">
        <v>121018</v>
      </c>
      <c r="I19" s="4">
        <v>54821</v>
      </c>
      <c r="J19" s="4">
        <v>190969</v>
      </c>
      <c r="K19">
        <v>3.3</v>
      </c>
      <c r="L19" s="4">
        <v>17550</v>
      </c>
      <c r="M19" s="4">
        <v>43794</v>
      </c>
    </row>
    <row r="20" spans="1:13">
      <c r="A20">
        <v>2</v>
      </c>
      <c r="B20">
        <v>2020</v>
      </c>
      <c r="C20" s="4">
        <v>950</v>
      </c>
      <c r="D20" s="4">
        <v>62138</v>
      </c>
      <c r="E20" s="4">
        <v>6696</v>
      </c>
      <c r="F20" s="4">
        <v>63624</v>
      </c>
      <c r="G20" s="4">
        <v>69883</v>
      </c>
      <c r="H20" s="4">
        <v>124126</v>
      </c>
      <c r="I20" s="4">
        <v>58918</v>
      </c>
      <c r="J20" s="4">
        <v>192483</v>
      </c>
      <c r="K20">
        <v>6.91</v>
      </c>
      <c r="L20" s="4">
        <v>22327</v>
      </c>
      <c r="M20" s="4">
        <v>46057</v>
      </c>
    </row>
    <row r="21" spans="1:13">
      <c r="A21">
        <v>1</v>
      </c>
      <c r="B21">
        <v>2020</v>
      </c>
      <c r="C21" s="4">
        <v>947</v>
      </c>
      <c r="D21" s="4">
        <v>64421</v>
      </c>
      <c r="E21" s="4">
        <v>3465</v>
      </c>
      <c r="F21" s="4">
        <v>56977</v>
      </c>
      <c r="G21" s="4">
        <v>78606</v>
      </c>
      <c r="H21" s="4">
        <v>127463</v>
      </c>
      <c r="I21" s="4">
        <v>58807</v>
      </c>
      <c r="J21" s="4">
        <v>189067</v>
      </c>
      <c r="K21">
        <v>3.52</v>
      </c>
      <c r="L21" s="4">
        <v>21569</v>
      </c>
      <c r="M21" s="4">
        <v>51607</v>
      </c>
    </row>
    <row r="22" spans="1:13">
      <c r="A22">
        <v>4</v>
      </c>
      <c r="B22">
        <v>2019</v>
      </c>
      <c r="C22" s="4">
        <v>948</v>
      </c>
      <c r="D22" s="4">
        <f>242155-SUM(D23:D25)</f>
        <v>60901</v>
      </c>
      <c r="E22" s="4">
        <f>14239-SUM(E23:E25)</f>
        <v>3668</v>
      </c>
      <c r="F22" s="4">
        <v>57616</v>
      </c>
      <c r="G22" s="4">
        <v>61782</v>
      </c>
      <c r="H22" s="4">
        <v>111727</v>
      </c>
      <c r="I22" s="4">
        <v>42634</v>
      </c>
      <c r="J22" s="4">
        <v>173889</v>
      </c>
      <c r="K22">
        <f>14.33-SUM(K23:K25)</f>
        <v>3.6799999999999997</v>
      </c>
      <c r="L22" s="4">
        <v>10985</v>
      </c>
      <c r="M22" s="4">
        <v>40678</v>
      </c>
    </row>
    <row r="23" spans="1:13">
      <c r="A23">
        <v>3</v>
      </c>
      <c r="B23">
        <v>2019</v>
      </c>
      <c r="C23" s="4">
        <v>947</v>
      </c>
      <c r="D23" s="4">
        <v>60351</v>
      </c>
      <c r="E23" s="4">
        <v>3629</v>
      </c>
      <c r="F23" s="4">
        <v>54996</v>
      </c>
      <c r="G23" s="4">
        <v>62641</v>
      </c>
      <c r="H23" s="4">
        <v>113962</v>
      </c>
      <c r="I23" s="4">
        <v>43541</v>
      </c>
      <c r="J23" s="4">
        <v>173709</v>
      </c>
      <c r="K23">
        <v>3.67</v>
      </c>
      <c r="L23" s="4">
        <v>12363</v>
      </c>
      <c r="M23" s="4">
        <v>44894</v>
      </c>
    </row>
    <row r="24" spans="1:13">
      <c r="A24">
        <v>2</v>
      </c>
      <c r="B24">
        <v>2019</v>
      </c>
      <c r="C24" s="4">
        <v>948</v>
      </c>
      <c r="D24" s="4">
        <v>60595</v>
      </c>
      <c r="E24" s="4">
        <v>3385</v>
      </c>
      <c r="F24" s="4">
        <v>53103</v>
      </c>
      <c r="G24" s="4">
        <v>62328</v>
      </c>
      <c r="H24" s="4">
        <v>109144</v>
      </c>
      <c r="I24" s="4">
        <v>42038</v>
      </c>
      <c r="J24" s="4">
        <v>167200</v>
      </c>
      <c r="K24">
        <v>3.42</v>
      </c>
      <c r="L24" s="4">
        <v>13745</v>
      </c>
      <c r="M24" s="4">
        <v>42273</v>
      </c>
    </row>
    <row r="25" spans="1:13">
      <c r="A25">
        <v>1</v>
      </c>
      <c r="B25">
        <v>2019</v>
      </c>
      <c r="C25" s="4">
        <v>953</v>
      </c>
      <c r="D25" s="4">
        <v>60308</v>
      </c>
      <c r="E25" s="4">
        <v>3557</v>
      </c>
      <c r="F25" s="4">
        <v>51724</v>
      </c>
      <c r="G25" s="4">
        <v>58933</v>
      </c>
      <c r="H25" s="4">
        <v>104692</v>
      </c>
      <c r="I25" s="4">
        <v>42815</v>
      </c>
      <c r="J25" s="4">
        <v>161197</v>
      </c>
      <c r="K25">
        <v>3.56</v>
      </c>
      <c r="L25" s="4">
        <v>12407</v>
      </c>
      <c r="M25" s="4">
        <v>38338</v>
      </c>
    </row>
    <row r="26" spans="1:13">
      <c r="A26">
        <v>4</v>
      </c>
      <c r="B26">
        <v>2018</v>
      </c>
      <c r="C26" s="4">
        <v>960</v>
      </c>
      <c r="D26" s="4">
        <f>226247-SUM(D27:D29)</f>
        <v>58417</v>
      </c>
      <c r="E26" s="4">
        <f>12382-SUM(E27:E29)</f>
        <v>3164</v>
      </c>
      <c r="F26" s="4">
        <v>51696</v>
      </c>
      <c r="G26" s="4">
        <v>53209</v>
      </c>
      <c r="H26" s="4">
        <v>95994</v>
      </c>
      <c r="I26" s="4">
        <v>38692</v>
      </c>
      <c r="J26" s="4">
        <v>152221</v>
      </c>
      <c r="K26">
        <f>12.19-SUM(K27:K29)</f>
        <v>3.0999999999999996</v>
      </c>
      <c r="L26" s="4">
        <v>10866</v>
      </c>
      <c r="M26" s="4">
        <v>36554</v>
      </c>
    </row>
    <row r="27" spans="1:13">
      <c r="A27">
        <v>3</v>
      </c>
      <c r="B27">
        <v>2018</v>
      </c>
      <c r="C27" s="4">
        <v>962</v>
      </c>
      <c r="D27" s="4">
        <v>56556</v>
      </c>
      <c r="E27" s="4">
        <v>3284</v>
      </c>
      <c r="F27" s="4">
        <v>50010</v>
      </c>
      <c r="G27" s="4">
        <v>56377</v>
      </c>
      <c r="H27" s="4">
        <v>96722</v>
      </c>
      <c r="I27" s="4">
        <v>38754</v>
      </c>
      <c r="J27" s="4">
        <v>151087</v>
      </c>
      <c r="K27">
        <v>3.24</v>
      </c>
      <c r="L27" s="4">
        <v>10263</v>
      </c>
      <c r="M27" s="4">
        <v>33553</v>
      </c>
    </row>
    <row r="28" spans="1:13">
      <c r="A28">
        <v>2</v>
      </c>
      <c r="B28">
        <v>2018</v>
      </c>
      <c r="C28" s="4">
        <v>962</v>
      </c>
      <c r="D28" s="4">
        <v>56086</v>
      </c>
      <c r="E28" s="4">
        <v>3010</v>
      </c>
      <c r="F28" s="4">
        <v>48293</v>
      </c>
      <c r="G28" s="4">
        <v>62052</v>
      </c>
      <c r="H28" s="4">
        <v>101989</v>
      </c>
      <c r="I28" s="4">
        <v>46634</v>
      </c>
      <c r="J28" s="4">
        <v>154611</v>
      </c>
      <c r="K28">
        <v>2.98</v>
      </c>
      <c r="L28" s="4">
        <v>18368</v>
      </c>
      <c r="M28" s="4">
        <v>35055</v>
      </c>
    </row>
    <row r="29" spans="1:13">
      <c r="A29">
        <v>1</v>
      </c>
      <c r="B29">
        <v>2018</v>
      </c>
      <c r="C29" s="4">
        <v>962</v>
      </c>
      <c r="D29" s="4">
        <v>55188</v>
      </c>
      <c r="E29" s="4">
        <v>2924</v>
      </c>
      <c r="F29" s="4">
        <v>47553</v>
      </c>
      <c r="G29" s="4">
        <v>67667</v>
      </c>
      <c r="H29" s="4">
        <v>103643</v>
      </c>
      <c r="I29" s="4">
        <v>48353</v>
      </c>
      <c r="J29" s="4">
        <v>155569</v>
      </c>
      <c r="K29">
        <v>2.87</v>
      </c>
      <c r="L29" s="4">
        <v>18243</v>
      </c>
      <c r="M29" s="4">
        <v>35585</v>
      </c>
    </row>
    <row r="30" spans="1:13">
      <c r="C30" s="4"/>
      <c r="F30" s="4"/>
      <c r="G30" s="4"/>
      <c r="I30" s="4"/>
    </row>
    <row r="31" spans="1:13">
      <c r="B31" s="2"/>
      <c r="C31" s="4"/>
      <c r="G31" s="4"/>
      <c r="I31" s="4"/>
    </row>
    <row r="32" spans="1:13">
      <c r="C32" s="4"/>
      <c r="G32" s="4"/>
      <c r="I32" s="4"/>
    </row>
    <row r="33" spans="3:9">
      <c r="C33" s="4"/>
      <c r="I33" s="4"/>
    </row>
    <row r="34" spans="3:9">
      <c r="C34" s="4"/>
    </row>
    <row r="35" spans="3:9">
      <c r="C35" s="4"/>
    </row>
    <row r="36" spans="3:9">
      <c r="C36" s="4"/>
    </row>
    <row r="37" spans="3:9">
      <c r="C37" s="4"/>
    </row>
    <row r="38" spans="3:9">
      <c r="C38" s="4"/>
    </row>
    <row r="39" spans="3:9">
      <c r="C39" s="4"/>
    </row>
    <row r="40" spans="3:9">
      <c r="C40" s="4"/>
    </row>
    <row r="41" spans="3:9">
      <c r="C41" s="4"/>
    </row>
    <row r="42" spans="3:9">
      <c r="C42" s="4"/>
    </row>
    <row r="43" spans="3:9">
      <c r="C43" s="4"/>
    </row>
    <row r="44" spans="3:9">
      <c r="C44" s="4"/>
    </row>
    <row r="45" spans="3:9">
      <c r="C45" s="4"/>
    </row>
    <row r="46" spans="3:9">
      <c r="C46" s="4"/>
    </row>
    <row r="47" spans="3:9">
      <c r="C47" s="4"/>
    </row>
    <row r="48" spans="3:9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</sheetData>
  <pageMargins left="0.7" right="0.7" top="0.75" bottom="0.75" header="0.3" footer="0.3"/>
  <ignoredErrors>
    <ignoredError sqref="D10:E10 D14:E14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7A24-6DDC-4273-B010-659044ED2100}">
  <dimension ref="A1:V31"/>
  <sheetViews>
    <sheetView zoomScale="101" zoomScaleNormal="115" workbookViewId="0">
      <selection activeCell="G7" sqref="G7"/>
    </sheetView>
  </sheetViews>
  <sheetFormatPr baseColWidth="10" defaultColWidth="8.83203125" defaultRowHeight="15"/>
  <cols>
    <col min="2" max="2" width="5.33203125" customWidth="1"/>
    <col min="3" max="3" width="14.5" customWidth="1"/>
    <col min="4" max="4" width="10.5" customWidth="1"/>
    <col min="5" max="5" width="7.1640625" customWidth="1"/>
    <col min="7" max="7" width="9.83203125" customWidth="1"/>
    <col min="8" max="8" width="11.33203125" customWidth="1"/>
    <col min="9" max="9" width="14.33203125" customWidth="1"/>
    <col min="10" max="10" width="14.6640625" customWidth="1"/>
    <col min="12" max="12" width="19.6640625" customWidth="1"/>
    <col min="13" max="13" width="12.1640625" customWidth="1"/>
  </cols>
  <sheetData>
    <row r="1" spans="1:22" ht="48">
      <c r="A1" t="s">
        <v>0</v>
      </c>
      <c r="B1" t="s">
        <v>1</v>
      </c>
      <c r="C1" s="1" t="s">
        <v>13</v>
      </c>
      <c r="D1" s="2" t="s">
        <v>14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  <c r="C2" s="4" t="s">
        <v>15</v>
      </c>
    </row>
    <row r="3" spans="1:22">
      <c r="A3">
        <v>3</v>
      </c>
      <c r="B3">
        <v>2024</v>
      </c>
      <c r="C3" s="4">
        <v>5666990035</v>
      </c>
      <c r="D3" s="4">
        <v>17702</v>
      </c>
      <c r="E3" s="4">
        <v>4465</v>
      </c>
      <c r="F3" s="4">
        <v>92286</v>
      </c>
      <c r="G3" s="4">
        <v>43211</v>
      </c>
      <c r="H3" s="4">
        <v>126918</v>
      </c>
      <c r="I3" s="4">
        <v>43223</v>
      </c>
      <c r="J3" s="4">
        <v>219476</v>
      </c>
      <c r="K3">
        <v>0.78</v>
      </c>
      <c r="L3" s="4">
        <v>1092</v>
      </c>
      <c r="M3" s="4">
        <v>67701</v>
      </c>
      <c r="O3" s="4"/>
      <c r="P3" s="4"/>
    </row>
    <row r="4" spans="1:22">
      <c r="A4">
        <v>2</v>
      </c>
      <c r="B4">
        <v>2024</v>
      </c>
      <c r="C4" s="4">
        <v>5666695064</v>
      </c>
      <c r="D4" s="4">
        <v>13283</v>
      </c>
      <c r="E4" s="4">
        <v>41</v>
      </c>
      <c r="F4" s="4">
        <v>87700</v>
      </c>
      <c r="G4" s="4">
        <v>43819</v>
      </c>
      <c r="H4" s="4">
        <v>128218</v>
      </c>
      <c r="I4" s="4">
        <v>37825</v>
      </c>
      <c r="J4" s="4">
        <v>216193</v>
      </c>
      <c r="K4">
        <v>0.01</v>
      </c>
      <c r="L4" s="4">
        <v>1052</v>
      </c>
      <c r="M4" s="4">
        <v>69450</v>
      </c>
      <c r="O4" s="4"/>
      <c r="P4" s="4"/>
    </row>
    <row r="5" spans="1:22">
      <c r="A5">
        <v>1</v>
      </c>
      <c r="B5">
        <v>2024</v>
      </c>
      <c r="C5" s="4">
        <v>5666592898</v>
      </c>
      <c r="D5" s="4">
        <v>14879</v>
      </c>
      <c r="E5" s="4">
        <v>3115</v>
      </c>
      <c r="F5" s="4">
        <v>92282</v>
      </c>
      <c r="G5" s="4">
        <v>40497</v>
      </c>
      <c r="H5" s="4">
        <v>128537</v>
      </c>
      <c r="I5" s="4">
        <v>42415</v>
      </c>
      <c r="J5" s="4">
        <v>221095</v>
      </c>
      <c r="K5">
        <v>0.55000000000000004</v>
      </c>
      <c r="L5" s="4">
        <v>719</v>
      </c>
      <c r="M5" s="4">
        <v>69539</v>
      </c>
      <c r="O5" s="4"/>
      <c r="P5" s="4"/>
    </row>
    <row r="6" spans="1:22">
      <c r="A6">
        <v>4</v>
      </c>
      <c r="B6">
        <v>2023</v>
      </c>
      <c r="C6" s="4">
        <v>5646778425</v>
      </c>
      <c r="D6" s="4">
        <f>58496-SUM(D7:D9)</f>
        <v>14248</v>
      </c>
      <c r="E6" s="4">
        <v>-3369</v>
      </c>
      <c r="F6" s="4">
        <v>89014</v>
      </c>
      <c r="G6" s="4">
        <v>47794</v>
      </c>
      <c r="H6" s="4">
        <v>137213</v>
      </c>
      <c r="I6" s="4">
        <v>43333</v>
      </c>
      <c r="J6" s="4">
        <v>226501</v>
      </c>
      <c r="K6">
        <f>0.37-SUM(K7:K9)</f>
        <v>-0.59</v>
      </c>
      <c r="L6" s="4">
        <v>2853</v>
      </c>
      <c r="M6" s="4">
        <v>71888</v>
      </c>
      <c r="O6" s="4"/>
      <c r="P6" s="4"/>
    </row>
    <row r="7" spans="1:22">
      <c r="A7">
        <v>3</v>
      </c>
      <c r="B7">
        <v>2023</v>
      </c>
      <c r="C7" s="4">
        <v>5646413292</v>
      </c>
      <c r="D7" s="4">
        <v>13232</v>
      </c>
      <c r="E7" s="4">
        <v>-2382</v>
      </c>
      <c r="F7" s="4">
        <v>96934</v>
      </c>
      <c r="G7" s="4">
        <v>31136</v>
      </c>
      <c r="H7" s="4">
        <v>117817</v>
      </c>
      <c r="I7" s="4">
        <v>74012</v>
      </c>
      <c r="J7" s="4">
        <v>215021</v>
      </c>
      <c r="K7">
        <v>-0.42</v>
      </c>
      <c r="L7" s="4">
        <v>3148</v>
      </c>
      <c r="M7" s="4">
        <v>63596</v>
      </c>
      <c r="O7" s="4"/>
      <c r="P7" s="4"/>
    </row>
    <row r="8" spans="1:22">
      <c r="A8">
        <v>2</v>
      </c>
      <c r="B8">
        <v>2023</v>
      </c>
      <c r="C8" s="4">
        <v>5645959570</v>
      </c>
      <c r="D8" s="4">
        <v>12734</v>
      </c>
      <c r="E8" s="4">
        <v>2327</v>
      </c>
      <c r="F8" s="4">
        <v>99019</v>
      </c>
      <c r="G8" s="4">
        <v>34647</v>
      </c>
      <c r="H8" s="4">
        <v>120875</v>
      </c>
      <c r="I8" s="4">
        <v>73347</v>
      </c>
      <c r="J8" s="4">
        <v>220168</v>
      </c>
      <c r="K8">
        <v>0.41</v>
      </c>
      <c r="L8" s="4">
        <v>2632</v>
      </c>
      <c r="M8" s="4">
        <v>65341</v>
      </c>
      <c r="O8" s="4"/>
      <c r="P8" s="4"/>
    </row>
    <row r="9" spans="1:22" ht="14" customHeight="1">
      <c r="A9">
        <v>1</v>
      </c>
      <c r="B9">
        <v>2023</v>
      </c>
      <c r="C9" s="4">
        <v>5645307020</v>
      </c>
      <c r="D9" s="4">
        <v>18282</v>
      </c>
      <c r="E9" s="4">
        <v>5543</v>
      </c>
      <c r="F9" s="4">
        <v>100970</v>
      </c>
      <c r="G9" s="4">
        <v>36562</v>
      </c>
      <c r="H9" s="4">
        <v>94381</v>
      </c>
      <c r="I9" s="4">
        <v>50078</v>
      </c>
      <c r="J9" s="4">
        <v>195617</v>
      </c>
      <c r="K9">
        <v>0.97</v>
      </c>
      <c r="L9" s="4">
        <v>2166</v>
      </c>
      <c r="M9" s="4">
        <v>34927</v>
      </c>
      <c r="O9" s="4"/>
      <c r="P9" s="4"/>
    </row>
    <row r="10" spans="1:22">
      <c r="A10">
        <v>4</v>
      </c>
      <c r="B10">
        <v>2022</v>
      </c>
      <c r="C10" s="4">
        <v>5619074621</v>
      </c>
      <c r="D10" s="4">
        <f>100330-SUM(D11:D13)</f>
        <v>24289</v>
      </c>
      <c r="E10" s="4">
        <v>4994</v>
      </c>
      <c r="F10" s="4">
        <v>95661</v>
      </c>
      <c r="G10" s="4">
        <v>42138</v>
      </c>
      <c r="H10" s="4">
        <v>101289</v>
      </c>
      <c r="I10" s="4">
        <v>51259</v>
      </c>
      <c r="J10" s="4">
        <v>197205</v>
      </c>
      <c r="K10">
        <f>5.47-SUM(K11:K13)</f>
        <v>0.85999999999999943</v>
      </c>
      <c r="L10" s="4">
        <v>416</v>
      </c>
      <c r="M10" s="4">
        <v>35829</v>
      </c>
      <c r="O10" s="4"/>
      <c r="P10" s="4"/>
    </row>
    <row r="11" spans="1:22">
      <c r="A11">
        <v>3</v>
      </c>
      <c r="B11">
        <v>2022</v>
      </c>
      <c r="C11" s="4">
        <v>5613314537</v>
      </c>
      <c r="D11" s="4">
        <v>22638</v>
      </c>
      <c r="E11" s="4">
        <v>8608</v>
      </c>
      <c r="F11" s="4">
        <v>92631</v>
      </c>
      <c r="G11" s="4">
        <v>44314</v>
      </c>
      <c r="H11" s="4">
        <v>102459</v>
      </c>
      <c r="I11" s="4">
        <v>70403</v>
      </c>
      <c r="J11" s="4">
        <v>195350</v>
      </c>
      <c r="K11">
        <v>1.51</v>
      </c>
      <c r="L11" s="4">
        <v>1298</v>
      </c>
      <c r="M11" s="4">
        <v>36669</v>
      </c>
      <c r="O11" s="4"/>
      <c r="P11" s="4"/>
    </row>
    <row r="12" spans="1:22">
      <c r="A12">
        <v>2</v>
      </c>
      <c r="B12">
        <v>2022</v>
      </c>
      <c r="C12" s="4">
        <v>5612351809</v>
      </c>
      <c r="D12" s="4">
        <v>27742</v>
      </c>
      <c r="E12" s="4">
        <v>9906</v>
      </c>
      <c r="F12" s="4">
        <v>87208</v>
      </c>
      <c r="G12" s="4">
        <v>47410</v>
      </c>
      <c r="H12" s="4">
        <v>107821</v>
      </c>
      <c r="I12" s="4">
        <v>67466</v>
      </c>
      <c r="J12" s="4">
        <v>195290</v>
      </c>
      <c r="K12">
        <v>1.73</v>
      </c>
      <c r="L12" s="4">
        <v>1780</v>
      </c>
      <c r="M12" s="4">
        <v>40284</v>
      </c>
      <c r="O12" s="4"/>
      <c r="P12" s="4"/>
    </row>
    <row r="13" spans="1:22">
      <c r="A13">
        <v>1</v>
      </c>
      <c r="B13">
        <v>2022</v>
      </c>
      <c r="C13" s="4">
        <v>5610895801</v>
      </c>
      <c r="D13" s="4">
        <v>25661</v>
      </c>
      <c r="E13" s="4">
        <v>7864</v>
      </c>
      <c r="F13" s="4">
        <v>82424</v>
      </c>
      <c r="G13" s="4">
        <v>39268</v>
      </c>
      <c r="H13" s="4">
        <v>101156</v>
      </c>
      <c r="I13" s="4">
        <v>54420</v>
      </c>
      <c r="J13" s="4">
        <v>183841</v>
      </c>
      <c r="K13">
        <v>1.37</v>
      </c>
      <c r="L13" s="4">
        <v>2470</v>
      </c>
      <c r="M13" s="4">
        <v>36301</v>
      </c>
      <c r="O13" s="4"/>
      <c r="P13" s="4"/>
    </row>
    <row r="14" spans="1:22" ht="15" customHeight="1">
      <c r="A14">
        <v>4</v>
      </c>
      <c r="B14">
        <v>2021</v>
      </c>
      <c r="C14" s="4">
        <v>5623346471</v>
      </c>
      <c r="D14" s="4">
        <f>81288-SUM(D15:D17)</f>
        <v>23635</v>
      </c>
      <c r="E14" s="4">
        <v>3393</v>
      </c>
      <c r="F14" s="4">
        <v>77201</v>
      </c>
      <c r="G14" s="4">
        <v>42671</v>
      </c>
      <c r="H14" s="4">
        <v>104014</v>
      </c>
      <c r="I14" s="4">
        <v>59693</v>
      </c>
      <c r="J14" s="4">
        <v>181476</v>
      </c>
      <c r="K14">
        <f>3.85-SUM(K15:K17)</f>
        <v>0.5900000000000003</v>
      </c>
      <c r="L14" s="4">
        <v>1944</v>
      </c>
      <c r="M14" s="4">
        <v>38436</v>
      </c>
      <c r="O14" s="4"/>
      <c r="P14" s="4"/>
    </row>
    <row r="15" spans="1:22">
      <c r="A15">
        <v>3</v>
      </c>
      <c r="B15">
        <v>2021</v>
      </c>
      <c r="C15" s="4">
        <v>5612866598</v>
      </c>
      <c r="D15" s="4">
        <v>24094</v>
      </c>
      <c r="E15" s="4">
        <v>8146</v>
      </c>
      <c r="F15" s="4">
        <v>75691</v>
      </c>
      <c r="G15" s="4">
        <v>41803</v>
      </c>
      <c r="H15" s="4">
        <v>103221</v>
      </c>
      <c r="I15" s="4">
        <v>57900</v>
      </c>
      <c r="J15" s="4">
        <v>179188</v>
      </c>
      <c r="K15">
        <v>1.42</v>
      </c>
      <c r="L15" s="4">
        <v>1966</v>
      </c>
      <c r="M15" s="4">
        <v>39879</v>
      </c>
      <c r="O15" s="4"/>
      <c r="P15" s="4"/>
    </row>
    <row r="16" spans="1:22">
      <c r="A16">
        <v>2</v>
      </c>
      <c r="B16">
        <v>2021</v>
      </c>
      <c r="C16" s="4">
        <v>5606688356</v>
      </c>
      <c r="D16" s="4">
        <v>18977</v>
      </c>
      <c r="E16" s="4">
        <v>5563</v>
      </c>
      <c r="F16" s="4">
        <v>70042</v>
      </c>
      <c r="G16" s="4">
        <v>35664</v>
      </c>
      <c r="H16" s="4">
        <v>99605</v>
      </c>
      <c r="I16" s="4">
        <v>48814</v>
      </c>
      <c r="J16" s="4">
        <v>169920</v>
      </c>
      <c r="K16">
        <v>0.98</v>
      </c>
      <c r="L16" s="4">
        <v>2372</v>
      </c>
      <c r="M16" s="4">
        <v>39242</v>
      </c>
      <c r="O16" s="4"/>
      <c r="P16" s="4"/>
    </row>
    <row r="17" spans="1:16">
      <c r="A17">
        <v>1</v>
      </c>
      <c r="B17">
        <v>2021</v>
      </c>
      <c r="C17" s="4">
        <v>5597693867</v>
      </c>
      <c r="D17" s="4">
        <v>14582</v>
      </c>
      <c r="E17" s="4">
        <v>4877</v>
      </c>
      <c r="F17" s="4">
        <v>68620</v>
      </c>
      <c r="G17" s="4">
        <v>26652</v>
      </c>
      <c r="H17" s="4">
        <v>89953</v>
      </c>
      <c r="I17" s="4">
        <v>39533</v>
      </c>
      <c r="J17" s="4">
        <v>158818</v>
      </c>
      <c r="K17">
        <v>0.86</v>
      </c>
      <c r="L17" s="4">
        <v>1768</v>
      </c>
      <c r="M17" s="4">
        <v>39699</v>
      </c>
      <c r="O17" s="4"/>
      <c r="P17" s="4"/>
    </row>
    <row r="18" spans="1:16">
      <c r="A18">
        <v>4</v>
      </c>
      <c r="B18">
        <v>2020</v>
      </c>
      <c r="C18" s="4">
        <v>5577629491</v>
      </c>
      <c r="D18" s="4">
        <f>41651-SUM(D19:D21)</f>
        <v>5691</v>
      </c>
      <c r="E18" s="4">
        <v>594</v>
      </c>
      <c r="F18" s="4">
        <v>63238</v>
      </c>
      <c r="G18" s="4">
        <v>25920</v>
      </c>
      <c r="H18" s="4">
        <v>90756</v>
      </c>
      <c r="I18" s="4">
        <v>35067</v>
      </c>
      <c r="J18" s="4">
        <v>154229</v>
      </c>
      <c r="K18">
        <f>1.63 -SUM(K19:K21)</f>
        <v>2.0000000000000018E-2</v>
      </c>
      <c r="L18" s="4">
        <v>1786</v>
      </c>
      <c r="M18" s="4">
        <v>39836</v>
      </c>
      <c r="O18" s="4"/>
      <c r="P18" s="4"/>
    </row>
    <row r="19" spans="1:16">
      <c r="A19">
        <v>3</v>
      </c>
      <c r="B19">
        <v>2020</v>
      </c>
      <c r="C19" s="4">
        <v>5558396599</v>
      </c>
      <c r="D19" s="4">
        <v>12131</v>
      </c>
      <c r="E19" s="4">
        <v>1469</v>
      </c>
      <c r="F19" s="4">
        <v>65259</v>
      </c>
      <c r="G19" s="4">
        <v>34154</v>
      </c>
      <c r="H19" s="4">
        <v>113488</v>
      </c>
      <c r="I19" s="4">
        <v>47739</v>
      </c>
      <c r="J19" s="4">
        <v>178983</v>
      </c>
      <c r="K19">
        <v>0.39</v>
      </c>
      <c r="L19" s="4">
        <v>1587</v>
      </c>
      <c r="M19" s="4">
        <v>63148</v>
      </c>
      <c r="O19" s="4"/>
      <c r="P19" s="4"/>
    </row>
    <row r="20" spans="1:16">
      <c r="A20">
        <v>2</v>
      </c>
      <c r="B20">
        <v>2020</v>
      </c>
      <c r="C20" s="6">
        <v>5556879807</v>
      </c>
      <c r="D20" s="4">
        <v>11801</v>
      </c>
      <c r="E20" s="4">
        <v>3489</v>
      </c>
      <c r="F20" s="4">
        <v>64336</v>
      </c>
      <c r="G20" s="4">
        <v>32723</v>
      </c>
      <c r="H20" s="4">
        <v>113370</v>
      </c>
      <c r="I20" s="4">
        <v>46424</v>
      </c>
      <c r="J20" s="4">
        <v>177934</v>
      </c>
      <c r="K20">
        <v>0.61</v>
      </c>
      <c r="L20" s="4">
        <v>1801</v>
      </c>
      <c r="M20" s="4">
        <v>63613</v>
      </c>
      <c r="O20" s="4"/>
      <c r="P20" s="4"/>
    </row>
    <row r="21" spans="1:16">
      <c r="A21">
        <v>1</v>
      </c>
      <c r="B21">
        <v>2020</v>
      </c>
      <c r="C21" s="6">
        <v>5554833754</v>
      </c>
      <c r="D21" s="4">
        <v>12028</v>
      </c>
      <c r="E21" s="4">
        <v>3355</v>
      </c>
      <c r="F21" s="4">
        <v>65026</v>
      </c>
      <c r="G21" s="4">
        <v>33890</v>
      </c>
      <c r="H21" s="4">
        <v>100998</v>
      </c>
      <c r="I21" s="4">
        <v>34738</v>
      </c>
      <c r="J21" s="4">
        <v>166336</v>
      </c>
      <c r="K21">
        <v>0.61</v>
      </c>
      <c r="L21" s="4">
        <v>2151</v>
      </c>
      <c r="M21" s="4">
        <v>52288</v>
      </c>
      <c r="O21" s="4"/>
      <c r="P21" s="4"/>
    </row>
    <row r="22" spans="1:16">
      <c r="A22">
        <v>4</v>
      </c>
      <c r="B22">
        <v>2019</v>
      </c>
      <c r="C22" s="6">
        <v>5547639005</v>
      </c>
      <c r="D22" s="4">
        <f>51750-SUM(D23:D25)</f>
        <v>12688</v>
      </c>
      <c r="E22" s="4">
        <f>16273-SUM(E23:E25)</f>
        <v>-337</v>
      </c>
      <c r="F22" s="4">
        <v>63143</v>
      </c>
      <c r="G22" s="4">
        <v>37304</v>
      </c>
      <c r="H22" s="4">
        <v>104147</v>
      </c>
      <c r="I22" s="4">
        <v>32803</v>
      </c>
      <c r="J22" s="4">
        <v>167594</v>
      </c>
      <c r="K22">
        <f>2.87-SUM(K23:K25)</f>
        <v>-6.0000000000000053E-2</v>
      </c>
      <c r="L22" s="4">
        <v>1121</v>
      </c>
      <c r="M22" s="4">
        <v>52150</v>
      </c>
      <c r="O22" s="4"/>
      <c r="P22" s="4"/>
    </row>
    <row r="23" spans="1:16">
      <c r="A23">
        <v>3</v>
      </c>
      <c r="B23">
        <v>2019</v>
      </c>
      <c r="C23" s="6">
        <v>5534122364</v>
      </c>
      <c r="D23" s="4">
        <v>12680</v>
      </c>
      <c r="E23" s="4">
        <v>7680</v>
      </c>
      <c r="F23" s="4">
        <v>65103</v>
      </c>
      <c r="G23" s="4">
        <v>36974</v>
      </c>
      <c r="H23" s="4">
        <v>105050</v>
      </c>
      <c r="I23" s="4">
        <v>33459</v>
      </c>
      <c r="J23" s="4">
        <v>170446</v>
      </c>
      <c r="K23">
        <v>1.36</v>
      </c>
      <c r="L23" s="4">
        <v>2785</v>
      </c>
      <c r="M23" s="4">
        <v>52661</v>
      </c>
      <c r="O23" s="4"/>
      <c r="P23" s="4"/>
    </row>
    <row r="24" spans="1:16">
      <c r="A24">
        <v>2</v>
      </c>
      <c r="B24">
        <v>2019</v>
      </c>
      <c r="C24" s="4">
        <v>5531048353</v>
      </c>
      <c r="D24" s="4">
        <v>13264</v>
      </c>
      <c r="E24" s="4">
        <v>5046</v>
      </c>
      <c r="F24" s="4">
        <v>59568</v>
      </c>
      <c r="G24" s="4">
        <v>32030</v>
      </c>
      <c r="H24" s="4">
        <v>96275</v>
      </c>
      <c r="I24" s="4">
        <v>47073</v>
      </c>
      <c r="J24" s="4">
        <v>156199</v>
      </c>
      <c r="K24">
        <v>0.89</v>
      </c>
      <c r="L24" s="4">
        <v>1784</v>
      </c>
      <c r="M24" s="4">
        <v>46675</v>
      </c>
      <c r="O24" s="4"/>
      <c r="P24" s="4"/>
    </row>
    <row r="25" spans="1:16">
      <c r="A25">
        <v>1</v>
      </c>
      <c r="B25">
        <v>2019</v>
      </c>
      <c r="C25" s="6">
        <v>5559929190</v>
      </c>
      <c r="D25" s="4">
        <v>13118</v>
      </c>
      <c r="E25" s="4">
        <v>3884</v>
      </c>
      <c r="F25" s="4">
        <v>58806</v>
      </c>
      <c r="G25" s="4">
        <v>29423</v>
      </c>
      <c r="H25" s="4">
        <v>96263</v>
      </c>
      <c r="I25" s="4">
        <v>45290</v>
      </c>
      <c r="J25" s="4">
        <v>155421</v>
      </c>
      <c r="K25">
        <v>0.68</v>
      </c>
      <c r="L25" s="4">
        <v>1937</v>
      </c>
      <c r="M25" s="4">
        <v>45143</v>
      </c>
      <c r="O25" s="4"/>
      <c r="P25" s="4"/>
    </row>
    <row r="26" spans="1:16">
      <c r="A26">
        <v>4</v>
      </c>
      <c r="B26">
        <v>2018</v>
      </c>
      <c r="C26" s="6">
        <v>5551804790</v>
      </c>
      <c r="D26" s="4">
        <f>53647-SUM(D27:D29)</f>
        <v>13977</v>
      </c>
      <c r="E26" s="4">
        <f>11153-SUM(E27:E29)</f>
        <v>-394</v>
      </c>
      <c r="F26" s="4">
        <v>63407</v>
      </c>
      <c r="G26" s="4">
        <v>31858</v>
      </c>
      <c r="H26" s="4">
        <v>95664</v>
      </c>
      <c r="I26" s="4">
        <v>49926</v>
      </c>
      <c r="J26" s="4">
        <v>159422</v>
      </c>
      <c r="K26">
        <f>1.87-SUM(K27:K29)</f>
        <v>-5.9999999999999609E-2</v>
      </c>
      <c r="L26" s="4">
        <v>1139</v>
      </c>
      <c r="M26" s="4">
        <v>41740</v>
      </c>
      <c r="O26" s="4"/>
      <c r="P26" s="4"/>
    </row>
    <row r="27" spans="1:16">
      <c r="A27">
        <v>3</v>
      </c>
      <c r="B27">
        <v>2018</v>
      </c>
      <c r="C27" s="6">
        <v>5780474578</v>
      </c>
      <c r="D27" s="4">
        <v>13298</v>
      </c>
      <c r="E27" s="4">
        <v>4114</v>
      </c>
      <c r="F27" s="4">
        <v>71319</v>
      </c>
      <c r="G27" s="4">
        <v>29013</v>
      </c>
      <c r="H27" s="4">
        <v>96174</v>
      </c>
      <c r="I27" s="4">
        <v>41583</v>
      </c>
      <c r="J27" s="4">
        <v>167838</v>
      </c>
      <c r="K27">
        <v>0.69</v>
      </c>
      <c r="L27" s="4">
        <v>3559</v>
      </c>
      <c r="M27" s="4">
        <v>41037</v>
      </c>
      <c r="O27" s="4"/>
      <c r="P27" s="4"/>
    </row>
    <row r="28" spans="1:16">
      <c r="A28">
        <v>2</v>
      </c>
      <c r="B28">
        <v>2018</v>
      </c>
      <c r="C28" s="4">
        <v>5862109503</v>
      </c>
      <c r="D28" s="4">
        <v>13466</v>
      </c>
      <c r="E28" s="4">
        <v>3872</v>
      </c>
      <c r="F28" s="4">
        <v>69778</v>
      </c>
      <c r="G28" s="4">
        <v>32156</v>
      </c>
      <c r="H28" s="4">
        <v>94856</v>
      </c>
      <c r="I28" s="4">
        <v>37303</v>
      </c>
      <c r="J28" s="4">
        <v>164980</v>
      </c>
      <c r="K28">
        <v>0.65</v>
      </c>
      <c r="L28" s="4">
        <v>2704</v>
      </c>
      <c r="M28" s="4">
        <v>40518</v>
      </c>
      <c r="O28" s="4"/>
      <c r="P28" s="4"/>
    </row>
    <row r="29" spans="1:16">
      <c r="A29">
        <v>1</v>
      </c>
      <c r="B29">
        <v>2018</v>
      </c>
      <c r="C29" s="4">
        <v>5849571048</v>
      </c>
      <c r="D29" s="4">
        <v>12906</v>
      </c>
      <c r="E29" s="4">
        <v>3561</v>
      </c>
      <c r="F29" s="4">
        <v>70184</v>
      </c>
      <c r="G29" s="4">
        <v>27365</v>
      </c>
      <c r="H29" s="4">
        <v>94071</v>
      </c>
      <c r="I29" s="4">
        <v>34835</v>
      </c>
      <c r="J29" s="4">
        <v>164612</v>
      </c>
      <c r="K29">
        <v>0.59</v>
      </c>
      <c r="L29" s="4">
        <v>2302</v>
      </c>
      <c r="M29" s="4">
        <v>40841</v>
      </c>
      <c r="O29" s="4"/>
      <c r="P29" s="4"/>
    </row>
    <row r="30" spans="1:16">
      <c r="D30" s="4"/>
    </row>
    <row r="31" spans="1:16">
      <c r="B31" s="2"/>
    </row>
  </sheetData>
  <pageMargins left="0.7" right="0.7" top="0.75" bottom="0.75" header="0.3" footer="0.3"/>
  <ignoredErrors>
    <ignoredError sqref="K14 D14 D18 E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DB9-C6B6-401B-AF5A-CD80E405093C}">
  <dimension ref="A1:V36"/>
  <sheetViews>
    <sheetView tabSelected="1" workbookViewId="0">
      <selection activeCell="A31" sqref="A31"/>
    </sheetView>
  </sheetViews>
  <sheetFormatPr baseColWidth="10" defaultColWidth="8.83203125" defaultRowHeight="15"/>
  <cols>
    <col min="1" max="1" width="8.33203125" customWidth="1"/>
    <col min="2" max="2" width="11.6640625" customWidth="1"/>
    <col min="3" max="3" width="11" bestFit="1" customWidth="1"/>
    <col min="4" max="4" width="13.83203125" customWidth="1"/>
    <col min="6" max="9" width="9.83203125" bestFit="1" customWidth="1"/>
    <col min="10" max="10" width="9.83203125" style="8" bestFit="1" customWidth="1"/>
    <col min="12" max="12" width="20" style="8" customWidth="1"/>
    <col min="13" max="13" width="9.83203125" style="8" bestFit="1" customWidth="1"/>
    <col min="16" max="16" width="9.1640625" style="8"/>
  </cols>
  <sheetData>
    <row r="1" spans="1:22" ht="48">
      <c r="A1" t="s">
        <v>0</v>
      </c>
      <c r="B1" t="s">
        <v>1</v>
      </c>
      <c r="C1" s="1" t="s">
        <v>2</v>
      </c>
      <c r="D1" s="2" t="s">
        <v>14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3" t="s">
        <v>10</v>
      </c>
      <c r="L1" s="8" t="s">
        <v>11</v>
      </c>
      <c r="M1" s="8" t="s">
        <v>16</v>
      </c>
      <c r="N1" s="3"/>
      <c r="O1" s="3"/>
      <c r="Q1" s="3"/>
      <c r="R1" s="3"/>
      <c r="S1" s="3"/>
      <c r="T1" s="3"/>
      <c r="U1" s="3"/>
      <c r="V1" s="3"/>
    </row>
    <row r="2" spans="1:22">
      <c r="A2">
        <v>4</v>
      </c>
      <c r="B2">
        <v>2024</v>
      </c>
      <c r="C2">
        <v>390.7</v>
      </c>
      <c r="D2">
        <v>1113.5</v>
      </c>
      <c r="E2">
        <v>151.69999999999999</v>
      </c>
      <c r="F2">
        <v>2102.6</v>
      </c>
      <c r="G2">
        <v>2932</v>
      </c>
      <c r="H2" s="8">
        <v>4381.8999999999996</v>
      </c>
      <c r="I2">
        <v>4301.3999999999996</v>
      </c>
      <c r="J2" s="8">
        <v>6484.5</v>
      </c>
      <c r="K2">
        <v>0.37</v>
      </c>
      <c r="L2" s="8">
        <v>606.1</v>
      </c>
      <c r="M2" s="9">
        <v>2528.9</v>
      </c>
      <c r="O2" s="8"/>
    </row>
    <row r="3" spans="1:22">
      <c r="A3">
        <v>3</v>
      </c>
      <c r="B3">
        <v>2024</v>
      </c>
      <c r="C3">
        <v>390.6</v>
      </c>
      <c r="D3">
        <v>994.2</v>
      </c>
      <c r="E3">
        <v>134.6</v>
      </c>
      <c r="F3">
        <v>1979</v>
      </c>
      <c r="G3">
        <v>1734.5</v>
      </c>
      <c r="H3" s="8">
        <v>4374.8</v>
      </c>
      <c r="I3">
        <v>4262.8</v>
      </c>
      <c r="J3" s="8">
        <v>6353.8</v>
      </c>
      <c r="K3">
        <v>0.34</v>
      </c>
      <c r="L3" s="8">
        <v>621.20000000000005</v>
      </c>
      <c r="M3" s="9">
        <v>2533</v>
      </c>
      <c r="O3" s="8"/>
    </row>
    <row r="4" spans="1:22">
      <c r="A4">
        <v>2</v>
      </c>
      <c r="B4">
        <v>2024</v>
      </c>
      <c r="C4">
        <v>400.7</v>
      </c>
      <c r="D4">
        <v>1004.3</v>
      </c>
      <c r="E4">
        <v>143.5</v>
      </c>
      <c r="F4">
        <v>2434.3000000000002</v>
      </c>
      <c r="G4">
        <v>1722.2</v>
      </c>
      <c r="H4" s="8">
        <v>4364.8999999999996</v>
      </c>
      <c r="I4">
        <v>4848.3999999999996</v>
      </c>
      <c r="J4" s="8">
        <v>6799.2</v>
      </c>
      <c r="K4">
        <v>0.35</v>
      </c>
      <c r="L4" s="8">
        <v>939.2</v>
      </c>
      <c r="M4" s="9">
        <v>2536.1999999999998</v>
      </c>
      <c r="O4" s="8"/>
    </row>
    <row r="5" spans="1:22">
      <c r="A5">
        <v>1</v>
      </c>
      <c r="B5">
        <v>2024</v>
      </c>
      <c r="C5">
        <v>396.1</v>
      </c>
      <c r="D5">
        <v>921</v>
      </c>
      <c r="E5">
        <v>146.4</v>
      </c>
      <c r="F5">
        <v>2246.8000000000002</v>
      </c>
      <c r="G5">
        <v>1594.2</v>
      </c>
      <c r="H5" s="8">
        <v>4235.3999999999996</v>
      </c>
      <c r="I5">
        <v>4620.7</v>
      </c>
      <c r="J5" s="8">
        <v>6482.2</v>
      </c>
      <c r="K5">
        <v>0.36</v>
      </c>
      <c r="L5" s="8">
        <v>851.2</v>
      </c>
      <c r="M5" s="9">
        <v>2532.5</v>
      </c>
      <c r="O5" s="8"/>
    </row>
    <row r="6" spans="1:22">
      <c r="A6">
        <v>4</v>
      </c>
      <c r="B6">
        <v>2023</v>
      </c>
      <c r="C6">
        <v>385.4</v>
      </c>
      <c r="D6">
        <v>1034.5</v>
      </c>
      <c r="E6">
        <v>256.3</v>
      </c>
      <c r="F6">
        <v>2068.6</v>
      </c>
      <c r="G6">
        <v>1556</v>
      </c>
      <c r="H6" s="8">
        <v>4195.8999999999996</v>
      </c>
      <c r="I6">
        <v>4425.8999999999996</v>
      </c>
      <c r="J6" s="8">
        <v>6264.5</v>
      </c>
      <c r="K6">
        <v>0.61</v>
      </c>
      <c r="L6" s="8">
        <v>566.29999999999995</v>
      </c>
      <c r="M6" s="9">
        <v>2525.4</v>
      </c>
      <c r="O6" s="8"/>
    </row>
    <row r="7" spans="1:22">
      <c r="A7">
        <v>3</v>
      </c>
      <c r="B7">
        <v>2023</v>
      </c>
      <c r="C7">
        <v>386.4</v>
      </c>
      <c r="D7">
        <v>975</v>
      </c>
      <c r="E7">
        <v>120.7</v>
      </c>
      <c r="F7">
        <v>2267.9</v>
      </c>
      <c r="G7">
        <v>1678.6</v>
      </c>
      <c r="H7" s="8">
        <v>4328.3</v>
      </c>
      <c r="I7">
        <v>4698.3999999999996</v>
      </c>
      <c r="J7" s="8">
        <v>6596.2</v>
      </c>
      <c r="K7">
        <v>0.28999999999999998</v>
      </c>
      <c r="L7" s="8">
        <v>643.70000000000005</v>
      </c>
      <c r="M7" s="9">
        <v>2661</v>
      </c>
      <c r="O7" s="8"/>
    </row>
    <row r="8" spans="1:22">
      <c r="A8">
        <v>2</v>
      </c>
      <c r="B8">
        <v>2023</v>
      </c>
      <c r="C8">
        <v>386.1</v>
      </c>
      <c r="D8">
        <v>871.3</v>
      </c>
      <c r="E8">
        <v>115.9</v>
      </c>
      <c r="F8">
        <v>2100.4</v>
      </c>
      <c r="G8">
        <v>2069.6999999999998</v>
      </c>
      <c r="H8" s="8">
        <v>4720.3</v>
      </c>
      <c r="I8">
        <v>5002.8999999999996</v>
      </c>
      <c r="J8" s="8">
        <v>6820.7</v>
      </c>
      <c r="K8">
        <v>0.28000000000000003</v>
      </c>
      <c r="L8" s="8">
        <v>1194.9000000000001</v>
      </c>
      <c r="M8" s="9">
        <v>3313.1</v>
      </c>
      <c r="O8" s="8"/>
    </row>
    <row r="9" spans="1:22">
      <c r="A9">
        <v>1</v>
      </c>
      <c r="B9">
        <v>2023</v>
      </c>
      <c r="C9">
        <v>387.6</v>
      </c>
      <c r="D9">
        <v>741.5</v>
      </c>
      <c r="E9">
        <v>48.6</v>
      </c>
      <c r="F9">
        <v>2233</v>
      </c>
      <c r="G9">
        <v>1865</v>
      </c>
      <c r="H9" s="8">
        <v>3282.9</v>
      </c>
      <c r="I9">
        <v>3767.4</v>
      </c>
      <c r="J9" s="8">
        <v>5515.9</v>
      </c>
      <c r="K9">
        <v>0.12</v>
      </c>
      <c r="L9" s="8">
        <v>623.20000000000005</v>
      </c>
      <c r="M9" s="9">
        <v>2083.6</v>
      </c>
      <c r="O9" s="8"/>
    </row>
    <row r="10" spans="1:22">
      <c r="A10">
        <v>4</v>
      </c>
      <c r="B10">
        <v>2022</v>
      </c>
      <c r="C10">
        <v>386.3</v>
      </c>
      <c r="D10">
        <v>815.2</v>
      </c>
      <c r="E10">
        <v>91.8</v>
      </c>
      <c r="F10">
        <v>2131.8000000000002</v>
      </c>
      <c r="G10">
        <v>1839.3</v>
      </c>
      <c r="H10" s="8">
        <v>3259.9</v>
      </c>
      <c r="I10">
        <v>3668.8</v>
      </c>
      <c r="J10" s="8">
        <v>5391.7</v>
      </c>
      <c r="K10">
        <v>0.23</v>
      </c>
      <c r="L10" s="8">
        <v>642.29999999999995</v>
      </c>
      <c r="M10" s="9">
        <v>2085.4</v>
      </c>
      <c r="O10" s="8"/>
    </row>
    <row r="11" spans="1:22">
      <c r="A11">
        <v>3</v>
      </c>
      <c r="B11">
        <v>2022</v>
      </c>
      <c r="C11">
        <v>386.2</v>
      </c>
      <c r="D11">
        <v>769.6</v>
      </c>
      <c r="E11">
        <v>101.2</v>
      </c>
      <c r="F11">
        <v>1824.5</v>
      </c>
      <c r="G11">
        <v>900.5</v>
      </c>
      <c r="H11" s="8">
        <v>3074.7</v>
      </c>
      <c r="I11">
        <v>3398.5</v>
      </c>
      <c r="J11" s="8">
        <v>4899.2</v>
      </c>
      <c r="K11">
        <v>0.24</v>
      </c>
      <c r="L11" s="8">
        <v>698.1</v>
      </c>
      <c r="M11" s="9">
        <v>2071.8000000000002</v>
      </c>
      <c r="O11" s="8"/>
    </row>
    <row r="12" spans="1:22">
      <c r="A12">
        <v>2</v>
      </c>
      <c r="B12">
        <v>2022</v>
      </c>
      <c r="C12">
        <v>392.6</v>
      </c>
      <c r="D12">
        <v>696.2</v>
      </c>
      <c r="E12">
        <v>50.9</v>
      </c>
      <c r="F12">
        <v>2255.9</v>
      </c>
      <c r="G12">
        <v>807</v>
      </c>
      <c r="H12" s="8">
        <v>2961.5</v>
      </c>
      <c r="I12">
        <v>3808.7</v>
      </c>
      <c r="J12" s="8">
        <v>5217.3999999999996</v>
      </c>
      <c r="K12">
        <v>0.12</v>
      </c>
      <c r="L12" s="8">
        <v>735.4</v>
      </c>
      <c r="M12" s="9">
        <v>2076.1999999999998</v>
      </c>
      <c r="O12" s="8"/>
    </row>
    <row r="13" spans="1:22">
      <c r="A13">
        <v>1</v>
      </c>
      <c r="B13">
        <v>2022</v>
      </c>
      <c r="C13">
        <v>392.4</v>
      </c>
      <c r="D13">
        <v>628.79999999999995</v>
      </c>
      <c r="E13">
        <v>97.3</v>
      </c>
      <c r="F13">
        <v>2189.3000000000002</v>
      </c>
      <c r="G13">
        <v>711.4</v>
      </c>
      <c r="H13" s="8">
        <v>2867.7</v>
      </c>
      <c r="I13">
        <v>3746.6</v>
      </c>
      <c r="J13" s="8">
        <v>5057</v>
      </c>
      <c r="K13">
        <v>0.23</v>
      </c>
      <c r="L13" s="8">
        <v>716</v>
      </c>
      <c r="M13" s="9">
        <v>2080.1</v>
      </c>
      <c r="O13" s="8"/>
    </row>
    <row r="14" spans="1:22">
      <c r="A14">
        <v>4</v>
      </c>
      <c r="B14">
        <v>2021</v>
      </c>
      <c r="C14">
        <v>388</v>
      </c>
      <c r="D14">
        <v>698.2</v>
      </c>
      <c r="E14">
        <v>-19.399999999999999</v>
      </c>
      <c r="F14">
        <v>2042.1</v>
      </c>
      <c r="G14">
        <v>720.8</v>
      </c>
      <c r="H14" s="8">
        <v>2891.2</v>
      </c>
      <c r="I14">
        <v>3684.4</v>
      </c>
      <c r="J14" s="8">
        <v>4933.3</v>
      </c>
      <c r="K14">
        <v>-0.05</v>
      </c>
      <c r="L14" s="8">
        <v>1052.5999999999999</v>
      </c>
      <c r="M14" s="9">
        <v>2100.9</v>
      </c>
      <c r="O14" s="8"/>
    </row>
    <row r="15" spans="1:22">
      <c r="A15">
        <v>3</v>
      </c>
      <c r="B15">
        <v>2021</v>
      </c>
      <c r="C15">
        <v>387.6</v>
      </c>
      <c r="D15">
        <v>650.20000000000005</v>
      </c>
      <c r="E15">
        <v>87.3</v>
      </c>
      <c r="F15">
        <v>2136.1</v>
      </c>
      <c r="G15">
        <v>734.9</v>
      </c>
      <c r="H15" s="8">
        <v>2639.8</v>
      </c>
      <c r="I15">
        <v>3656.2</v>
      </c>
      <c r="J15" s="8">
        <v>4775.8999999999996</v>
      </c>
      <c r="K15">
        <v>0.21</v>
      </c>
      <c r="L15" s="8">
        <v>1444.3</v>
      </c>
      <c r="M15" s="9">
        <v>1825.7</v>
      </c>
      <c r="O15" s="8"/>
    </row>
    <row r="16" spans="1:22">
      <c r="A16">
        <v>2</v>
      </c>
      <c r="B16">
        <v>2021</v>
      </c>
      <c r="C16">
        <v>386.8</v>
      </c>
      <c r="D16">
        <v>595.1</v>
      </c>
      <c r="E16">
        <v>78.400000000000006</v>
      </c>
      <c r="F16">
        <v>1997.6</v>
      </c>
      <c r="G16">
        <v>600.70000000000005</v>
      </c>
      <c r="H16" s="8">
        <v>2506.1999999999998</v>
      </c>
      <c r="I16">
        <v>3474.2</v>
      </c>
      <c r="J16" s="8">
        <v>4503.8</v>
      </c>
      <c r="K16">
        <v>0.19</v>
      </c>
      <c r="L16" s="8">
        <v>1158.8</v>
      </c>
      <c r="M16" s="9">
        <v>1836.6</v>
      </c>
      <c r="O16" s="8"/>
    </row>
    <row r="17" spans="1:15">
      <c r="A17">
        <v>1</v>
      </c>
      <c r="B17">
        <v>2021</v>
      </c>
      <c r="C17">
        <v>386.8</v>
      </c>
      <c r="D17">
        <v>505</v>
      </c>
      <c r="E17">
        <v>56.5</v>
      </c>
      <c r="F17">
        <v>1903.2</v>
      </c>
      <c r="G17">
        <v>604.1</v>
      </c>
      <c r="H17" s="8">
        <v>2486.6</v>
      </c>
      <c r="I17">
        <v>3445.1</v>
      </c>
      <c r="J17" s="8">
        <v>4389.8</v>
      </c>
      <c r="K17">
        <v>0.14000000000000001</v>
      </c>
      <c r="L17" s="8">
        <v>733.8</v>
      </c>
      <c r="M17" s="9">
        <v>1818.3</v>
      </c>
      <c r="O17" s="8"/>
    </row>
    <row r="18" spans="1:15">
      <c r="A18">
        <v>4</v>
      </c>
      <c r="B18">
        <v>2020</v>
      </c>
      <c r="C18">
        <v>384.4</v>
      </c>
      <c r="D18">
        <v>568.9</v>
      </c>
      <c r="E18">
        <v>355.2</v>
      </c>
      <c r="F18">
        <v>1826.5</v>
      </c>
      <c r="G18">
        <v>614.1</v>
      </c>
      <c r="H18" s="8">
        <v>2464</v>
      </c>
      <c r="I18">
        <v>3424.8</v>
      </c>
      <c r="J18" s="8">
        <v>4290.5</v>
      </c>
      <c r="K18">
        <v>0.98</v>
      </c>
      <c r="L18" s="8">
        <v>817.6</v>
      </c>
      <c r="M18" s="11">
        <v>1785.5</v>
      </c>
      <c r="O18" s="8"/>
    </row>
    <row r="19" spans="1:15">
      <c r="A19">
        <v>3</v>
      </c>
      <c r="B19">
        <v>2020</v>
      </c>
      <c r="C19">
        <v>384</v>
      </c>
      <c r="D19">
        <v>500.9</v>
      </c>
      <c r="E19">
        <v>72.2</v>
      </c>
      <c r="F19">
        <v>1499.3</v>
      </c>
      <c r="G19">
        <v>506.4</v>
      </c>
      <c r="H19" s="8">
        <v>2333.9</v>
      </c>
      <c r="I19">
        <v>3237.1</v>
      </c>
      <c r="J19" s="8">
        <v>3833.2</v>
      </c>
      <c r="K19">
        <v>0.18</v>
      </c>
      <c r="L19" s="8">
        <v>673.5</v>
      </c>
      <c r="M19" s="9">
        <v>1764.8</v>
      </c>
      <c r="O19" s="8"/>
    </row>
    <row r="20" spans="1:15">
      <c r="A20">
        <v>2</v>
      </c>
      <c r="B20">
        <v>2020</v>
      </c>
      <c r="C20">
        <v>381.6</v>
      </c>
      <c r="D20">
        <v>451.8</v>
      </c>
      <c r="E20">
        <v>46.3</v>
      </c>
      <c r="F20">
        <v>1353.9</v>
      </c>
      <c r="G20">
        <v>400.1</v>
      </c>
      <c r="H20" s="8">
        <v>2167.9</v>
      </c>
      <c r="I20">
        <v>3033</v>
      </c>
      <c r="J20" s="8">
        <v>3521.8</v>
      </c>
      <c r="K20">
        <v>0.12</v>
      </c>
      <c r="L20" s="8">
        <v>530</v>
      </c>
      <c r="M20" s="9">
        <v>1747.6</v>
      </c>
      <c r="O20" s="8"/>
    </row>
    <row r="21" spans="1:15">
      <c r="A21">
        <v>1</v>
      </c>
      <c r="B21">
        <v>2020</v>
      </c>
      <c r="C21">
        <v>369.2</v>
      </c>
      <c r="D21">
        <v>405.1</v>
      </c>
      <c r="E21">
        <v>19.899999999999999</v>
      </c>
      <c r="F21">
        <v>934.5</v>
      </c>
      <c r="G21">
        <v>342.8</v>
      </c>
      <c r="H21" s="8">
        <v>1513.4</v>
      </c>
      <c r="I21">
        <v>1995.7</v>
      </c>
      <c r="J21" s="8">
        <v>2447.9</v>
      </c>
      <c r="K21">
        <v>0.05</v>
      </c>
      <c r="L21" s="8">
        <v>584.6</v>
      </c>
      <c r="M21" s="9">
        <v>1164.2</v>
      </c>
      <c r="O21" s="8"/>
    </row>
    <row r="22" spans="1:15">
      <c r="A22">
        <v>4</v>
      </c>
      <c r="B22">
        <v>2019</v>
      </c>
      <c r="C22">
        <v>366.4</v>
      </c>
      <c r="D22">
        <v>462.8</v>
      </c>
      <c r="E22">
        <v>92.7</v>
      </c>
      <c r="F22">
        <v>882.6</v>
      </c>
      <c r="G22">
        <v>360.2</v>
      </c>
      <c r="H22" s="8">
        <v>1512.4</v>
      </c>
      <c r="I22">
        <v>1969.4</v>
      </c>
      <c r="J22" s="8">
        <v>2395</v>
      </c>
      <c r="K22">
        <v>0.25</v>
      </c>
      <c r="L22" s="8">
        <v>446.2</v>
      </c>
      <c r="M22" s="9">
        <v>1145.7</v>
      </c>
      <c r="O22" s="8"/>
    </row>
    <row r="23" spans="1:15">
      <c r="A23">
        <v>3</v>
      </c>
      <c r="B23">
        <v>2019</v>
      </c>
      <c r="C23">
        <v>366</v>
      </c>
      <c r="D23">
        <v>396.3</v>
      </c>
      <c r="E23">
        <v>45.8</v>
      </c>
      <c r="F23">
        <v>764.3</v>
      </c>
      <c r="G23">
        <v>322.39999999999998</v>
      </c>
      <c r="H23" s="8">
        <v>1421.4</v>
      </c>
      <c r="I23">
        <v>1815.7</v>
      </c>
      <c r="J23" s="8">
        <v>2185.6999999999998</v>
      </c>
      <c r="K23">
        <v>0.12</v>
      </c>
      <c r="L23" s="8">
        <v>395.6</v>
      </c>
      <c r="M23" s="9">
        <v>1096.2</v>
      </c>
      <c r="O23" s="8"/>
    </row>
    <row r="24" spans="1:15">
      <c r="A24">
        <v>2</v>
      </c>
      <c r="B24">
        <v>2019</v>
      </c>
      <c r="C24">
        <v>364.8</v>
      </c>
      <c r="D24">
        <v>336.4</v>
      </c>
      <c r="E24">
        <v>-10.5</v>
      </c>
      <c r="F24">
        <v>688.3</v>
      </c>
      <c r="G24">
        <v>288.2</v>
      </c>
      <c r="H24" s="8">
        <v>1377.6</v>
      </c>
      <c r="I24">
        <v>1744.2</v>
      </c>
      <c r="J24" s="8">
        <v>2065.9</v>
      </c>
      <c r="K24">
        <v>-0.03</v>
      </c>
      <c r="L24" s="8">
        <v>709.2</v>
      </c>
      <c r="M24" s="9">
        <v>1086</v>
      </c>
      <c r="O24" s="8"/>
    </row>
    <row r="25" spans="1:15">
      <c r="A25">
        <v>1</v>
      </c>
      <c r="B25">
        <v>2019</v>
      </c>
      <c r="C25">
        <v>364</v>
      </c>
      <c r="D25">
        <v>280.5</v>
      </c>
      <c r="E25">
        <v>-26.9</v>
      </c>
      <c r="F25">
        <v>668.6</v>
      </c>
      <c r="G25">
        <v>235.4</v>
      </c>
      <c r="H25" s="8">
        <v>1305.4000000000001</v>
      </c>
      <c r="I25">
        <v>1690.8</v>
      </c>
      <c r="J25" s="8">
        <v>1974</v>
      </c>
      <c r="K25">
        <v>-7.0000000000000007E-2</v>
      </c>
      <c r="L25" s="8">
        <v>1285.0999999999999</v>
      </c>
      <c r="M25" s="9">
        <v>1064.2</v>
      </c>
      <c r="O25" s="8"/>
    </row>
    <row r="26" spans="1:15">
      <c r="A26">
        <v>4</v>
      </c>
      <c r="B26">
        <v>2018</v>
      </c>
      <c r="C26">
        <v>360</v>
      </c>
      <c r="D26">
        <v>338</v>
      </c>
      <c r="E26">
        <v>-179.7</v>
      </c>
      <c r="F26">
        <v>663.3</v>
      </c>
      <c r="G26">
        <v>222.4</v>
      </c>
      <c r="H26" s="8">
        <v>1252.7</v>
      </c>
      <c r="I26">
        <v>1699.5</v>
      </c>
      <c r="J26" s="8">
        <v>1916</v>
      </c>
      <c r="K26">
        <v>-0.51</v>
      </c>
      <c r="L26" s="8">
        <v>1137</v>
      </c>
      <c r="M26" s="9">
        <v>1010.3</v>
      </c>
      <c r="O26" s="8"/>
    </row>
    <row r="27" spans="1:15">
      <c r="A27">
        <v>3</v>
      </c>
      <c r="B27">
        <v>2018</v>
      </c>
      <c r="C27">
        <v>355.2</v>
      </c>
      <c r="D27">
        <v>266.7</v>
      </c>
      <c r="E27">
        <v>46.6</v>
      </c>
      <c r="F27">
        <v>562.20000000000005</v>
      </c>
      <c r="G27">
        <v>193.9</v>
      </c>
      <c r="H27" s="8">
        <v>552.1</v>
      </c>
      <c r="I27">
        <v>914.1</v>
      </c>
      <c r="J27" s="8">
        <v>1114.3</v>
      </c>
      <c r="K27">
        <v>0.13</v>
      </c>
      <c r="L27" s="8">
        <v>367.4</v>
      </c>
      <c r="M27" s="9">
        <v>338.8</v>
      </c>
      <c r="O27" s="8"/>
    </row>
    <row r="28" spans="1:15">
      <c r="A28">
        <v>2</v>
      </c>
      <c r="B28">
        <v>2018</v>
      </c>
      <c r="C28">
        <v>353.6</v>
      </c>
      <c r="D28">
        <v>242.5</v>
      </c>
      <c r="E28">
        <v>30.2</v>
      </c>
      <c r="F28">
        <v>482.1</v>
      </c>
      <c r="G28">
        <v>170.8</v>
      </c>
      <c r="H28" s="8">
        <v>525.4</v>
      </c>
      <c r="I28">
        <v>836</v>
      </c>
      <c r="J28" s="8">
        <v>1007.5</v>
      </c>
      <c r="K28">
        <v>0.09</v>
      </c>
      <c r="L28" s="8">
        <v>300.2</v>
      </c>
      <c r="M28" s="9">
        <v>335</v>
      </c>
      <c r="O28" s="8"/>
    </row>
    <row r="29" spans="1:15">
      <c r="A29">
        <v>1</v>
      </c>
      <c r="B29">
        <v>2018</v>
      </c>
      <c r="C29">
        <v>352.4</v>
      </c>
      <c r="D29">
        <v>184.4</v>
      </c>
      <c r="E29">
        <v>-24.2</v>
      </c>
      <c r="F29">
        <v>421.7</v>
      </c>
      <c r="G29">
        <v>125.1</v>
      </c>
      <c r="H29" s="8">
        <v>475.1</v>
      </c>
      <c r="I29">
        <v>729.3</v>
      </c>
      <c r="J29" s="8">
        <v>896.8</v>
      </c>
      <c r="K29">
        <v>-7.0000000000000007E-2</v>
      </c>
      <c r="L29" s="9">
        <v>420.4</v>
      </c>
      <c r="M29" s="9">
        <v>331.3</v>
      </c>
      <c r="O29" s="8"/>
    </row>
    <row r="30" spans="1:15">
      <c r="C30" s="7"/>
      <c r="D30" s="7"/>
    </row>
    <row r="31" spans="1:15">
      <c r="A31" s="2"/>
      <c r="B31" s="2"/>
      <c r="C31" s="7"/>
      <c r="D31" s="7"/>
    </row>
    <row r="32" spans="1:15">
      <c r="C32" s="7"/>
      <c r="D32" s="7"/>
    </row>
    <row r="33" spans="3:4">
      <c r="C33" s="7"/>
      <c r="D33" s="7"/>
    </row>
    <row r="34" spans="3:4">
      <c r="C34" s="7"/>
      <c r="D34" s="7"/>
    </row>
    <row r="35" spans="3:4">
      <c r="C35" s="7"/>
      <c r="D35" s="7"/>
    </row>
    <row r="36" spans="3:4">
      <c r="C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</vt:lpstr>
      <vt:lpstr>PFE</vt:lpstr>
      <vt:lpstr>DXCM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2025-02-19T16:11:24Z</dcterms:created>
  <dcterms:modified xsi:type="dcterms:W3CDTF">2025-02-24T22:02:47Z</dcterms:modified>
  <cp:category/>
  <cp:contentStatus/>
</cp:coreProperties>
</file>