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Ls520dnb205\共有\お米発送関係\★Polaris\"/>
    </mc:Choice>
  </mc:AlternateContent>
  <xr:revisionPtr revIDLastSave="0" documentId="13_ncr:1_{6593028A-A539-4F1B-B28C-8D11F49F90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R30" i="1" s="1"/>
  <c r="I30" i="1"/>
  <c r="O30" i="1" l="1"/>
  <c r="J29" i="1"/>
  <c r="R29" i="1" s="1"/>
  <c r="I29" i="1"/>
  <c r="O29" i="1" l="1"/>
  <c r="J28" i="1"/>
  <c r="O28" i="1" s="1"/>
  <c r="I28" i="1"/>
  <c r="R28" i="1" l="1"/>
  <c r="K32" i="1"/>
  <c r="J31" i="1" l="1"/>
  <c r="R31" i="1" s="1"/>
  <c r="I31" i="1"/>
  <c r="J26" i="1"/>
  <c r="R26" i="1" s="1"/>
  <c r="I26" i="1"/>
  <c r="J25" i="1"/>
  <c r="R25" i="1" s="1"/>
  <c r="I25" i="1"/>
  <c r="J22" i="1"/>
  <c r="R22" i="1" s="1"/>
  <c r="I22" i="1"/>
  <c r="J20" i="1"/>
  <c r="R20" i="1" s="1"/>
  <c r="I20" i="1"/>
  <c r="J19" i="1"/>
  <c r="R19" i="1" s="1"/>
  <c r="I19" i="1"/>
  <c r="J18" i="1"/>
  <c r="R18" i="1" s="1"/>
  <c r="I18" i="1"/>
  <c r="J16" i="1"/>
  <c r="R16" i="1" s="1"/>
  <c r="I16" i="1"/>
  <c r="J15" i="1"/>
  <c r="R15" i="1" s="1"/>
  <c r="I15" i="1"/>
  <c r="J14" i="1"/>
  <c r="O14" i="1" s="1"/>
  <c r="I14" i="1"/>
  <c r="J13" i="1"/>
  <c r="O13" i="1" s="1"/>
  <c r="I13" i="1"/>
  <c r="R13" i="1" l="1"/>
  <c r="O16" i="1"/>
  <c r="O19" i="1"/>
  <c r="O22" i="1"/>
  <c r="O26" i="1"/>
  <c r="R14" i="1"/>
  <c r="O15" i="1"/>
  <c r="O18" i="1"/>
  <c r="O20" i="1"/>
  <c r="O25" i="1"/>
  <c r="O31" i="1"/>
  <c r="J12" i="1" l="1"/>
  <c r="R12" i="1" s="1"/>
  <c r="I12" i="1"/>
  <c r="J11" i="1"/>
  <c r="R11" i="1" s="1"/>
  <c r="I11" i="1"/>
  <c r="J9" i="1"/>
  <c r="R9" i="1" s="1"/>
  <c r="I9" i="1"/>
  <c r="J7" i="1"/>
  <c r="R7" i="1" s="1"/>
  <c r="I7" i="1"/>
  <c r="J6" i="1"/>
  <c r="R6" i="1" s="1"/>
  <c r="I6" i="1"/>
  <c r="J4" i="1"/>
  <c r="R4" i="1" s="1"/>
  <c r="I4" i="1"/>
  <c r="O12" i="1" l="1"/>
  <c r="O6" i="1"/>
  <c r="O9" i="1"/>
  <c r="O4" i="1"/>
  <c r="O7" i="1"/>
  <c r="O11" i="1"/>
  <c r="P32" i="1"/>
  <c r="R32" i="1" l="1"/>
  <c r="O32" i="1" l="1"/>
</calcChain>
</file>

<file path=xl/sharedStrings.xml><?xml version="1.0" encoding="utf-8"?>
<sst xmlns="http://schemas.openxmlformats.org/spreadsheetml/2006/main" count="262" uniqueCount="154">
  <si>
    <t>支払区分</t>
  </si>
  <si>
    <t>配送希望時間帯</t>
  </si>
  <si>
    <t>配送先氏名</t>
  </si>
  <si>
    <t>商品名</t>
  </si>
  <si>
    <t>単価</t>
  </si>
  <si>
    <t>数量</t>
  </si>
  <si>
    <t>18:00～20:00</t>
  </si>
  <si>
    <t>16:00～18:00</t>
  </si>
  <si>
    <t>14:00～16:00</t>
  </si>
  <si>
    <t>代金引換</t>
    <rPh sb="0" eb="2">
      <t>ダイキン</t>
    </rPh>
    <rPh sb="2" eb="4">
      <t>ヒキカエ</t>
    </rPh>
    <phoneticPr fontId="2"/>
  </si>
  <si>
    <t>配送先電話番号</t>
  </si>
  <si>
    <t>追跡番号</t>
    <rPh sb="0" eb="2">
      <t>ツイセキ</t>
    </rPh>
    <rPh sb="2" eb="4">
      <t>バンゴウ</t>
    </rPh>
    <phoneticPr fontId="19"/>
  </si>
  <si>
    <t>振込み情報</t>
    <rPh sb="0" eb="2">
      <t>フリコ</t>
    </rPh>
    <rPh sb="3" eb="5">
      <t>ジョウホウ</t>
    </rPh>
    <phoneticPr fontId="19"/>
  </si>
  <si>
    <t>別途送料</t>
    <rPh sb="0" eb="2">
      <t>ベット</t>
    </rPh>
    <phoneticPr fontId="19"/>
  </si>
  <si>
    <t>配送先住所</t>
    <rPh sb="3" eb="5">
      <t>ジュウショ</t>
    </rPh>
    <phoneticPr fontId="19"/>
  </si>
  <si>
    <t>品番</t>
    <phoneticPr fontId="19"/>
  </si>
  <si>
    <t>仕入金額</t>
    <rPh sb="0" eb="2">
      <t>シイレ</t>
    </rPh>
    <rPh sb="2" eb="4">
      <t>キンガク</t>
    </rPh>
    <rPh sb="3" eb="4">
      <t>ガク</t>
    </rPh>
    <phoneticPr fontId="19"/>
  </si>
  <si>
    <t>到着希望日</t>
    <rPh sb="0" eb="2">
      <t>トウチャク</t>
    </rPh>
    <phoneticPr fontId="19"/>
  </si>
  <si>
    <t>代引き手数料</t>
    <rPh sb="0" eb="2">
      <t>ダイビ</t>
    </rPh>
    <rPh sb="3" eb="6">
      <t>テスウリョウ</t>
    </rPh>
    <phoneticPr fontId="19"/>
  </si>
  <si>
    <t>見本</t>
    <rPh sb="0" eb="2">
      <t>ミホン</t>
    </rPh>
    <phoneticPr fontId="19"/>
  </si>
  <si>
    <t>注文日</t>
    <rPh sb="0" eb="2">
      <t>チュウモン</t>
    </rPh>
    <rPh sb="2" eb="3">
      <t>ビ</t>
    </rPh>
    <phoneticPr fontId="19"/>
  </si>
  <si>
    <t>ヤマダ 01</t>
  </si>
  <si>
    <t>株式会社ヤマダ 様 注文フォーマット</t>
    <rPh sb="8" eb="9">
      <t>サマ</t>
    </rPh>
    <phoneticPr fontId="19"/>
  </si>
  <si>
    <t>地域</t>
  </si>
  <si>
    <t>送料</t>
  </si>
  <si>
    <t>重量</t>
  </si>
  <si>
    <t>25kgまで</t>
  </si>
  <si>
    <t>青森県　岩手県　秋田県　宮城県　山形県　福島県　</t>
  </si>
  <si>
    <t>茨城県　栃木県　群馬県　埼玉県　千葉県　東京都　神奈川県　山梨県</t>
  </si>
  <si>
    <t>新潟県　長野県　</t>
  </si>
  <si>
    <t>岐阜県　静岡県　愛知県　三重県　富山県</t>
  </si>
  <si>
    <t>富山県　石川県　福井県</t>
  </si>
  <si>
    <t>滋賀県　京都府　大阪府　兵庫県　奈良県　和歌山県</t>
  </si>
  <si>
    <t>鳥取県　島根県　岡山県　広島県　山口県</t>
  </si>
  <si>
    <t>徳島県　香川県　愛媛県　高知県</t>
  </si>
  <si>
    <t>福岡県　佐賀県　長崎県　大分県　熊本県　宮崎県　鹿児島県</t>
  </si>
  <si>
    <t>紹介料</t>
    <rPh sb="0" eb="3">
      <t>ショウカイリョウ</t>
    </rPh>
    <phoneticPr fontId="19"/>
  </si>
  <si>
    <t>代引き請求金額</t>
    <rPh sb="0" eb="2">
      <t>ダイビ</t>
    </rPh>
    <rPh sb="3" eb="5">
      <t>セイキュウ</t>
    </rPh>
    <rPh sb="5" eb="7">
      <t>キンガク</t>
    </rPh>
    <rPh sb="6" eb="7">
      <t>ガク</t>
    </rPh>
    <phoneticPr fontId="19"/>
  </si>
  <si>
    <t>代引き手数料ですが、</t>
  </si>
  <si>
    <t>1万円未満　　　　　　　　324円</t>
  </si>
  <si>
    <t>1万円以上3万円未満　432円</t>
  </si>
  <si>
    <t>3万円以上10万円以下648円</t>
  </si>
  <si>
    <t>10万円以上　　　　　　　1080円</t>
  </si>
  <si>
    <t>070-1398-2234</t>
    <phoneticPr fontId="19"/>
  </si>
  <si>
    <t>19:00～21:00</t>
  </si>
  <si>
    <t xml:space="preserve">★ ゆうちょ銀行:　記号 14630　番号 10771341 (ヤマダナオヤ) </t>
  </si>
  <si>
    <r>
      <rPr>
        <u/>
        <sz val="11"/>
        <color rgb="FFFF0000"/>
        <rFont val="ＭＳ Ｐゴシック"/>
        <family val="3"/>
        <charset val="128"/>
      </rPr>
      <t>送料一覧</t>
    </r>
    <r>
      <rPr>
        <u/>
        <sz val="11"/>
        <color rgb="FFFF0000"/>
        <rFont val="Arial"/>
        <family val="2"/>
      </rPr>
      <t>:(25kg)</t>
    </r>
  </si>
  <si>
    <t>北海道</t>
  </si>
  <si>
    <t>25kgま</t>
  </si>
  <si>
    <t>配送先郵便番号</t>
  </si>
  <si>
    <t>配送先都道府県</t>
  </si>
  <si>
    <t>ヤマダ 03</t>
  </si>
  <si>
    <t>ヤマダ 04</t>
  </si>
  <si>
    <t>ヤマダ 05</t>
  </si>
  <si>
    <t>新米入り業務用精白米近江ブレンド25kg</t>
  </si>
  <si>
    <t>ヤマダ 06</t>
  </si>
  <si>
    <t>ヤマダ 07</t>
  </si>
  <si>
    <t>ヤマダ 08</t>
  </si>
  <si>
    <t>業務用精米　近江コシヒカリブレンド24ｋｇ　大粒</t>
  </si>
  <si>
    <t>令和元年滋賀コシヒカリ　精米　25kg</t>
  </si>
  <si>
    <t>業務用精白米近江ブレンド25ｋｇ（未検）　中粒</t>
  </si>
  <si>
    <t>支払い方法</t>
  </si>
  <si>
    <t>配達時間</t>
  </si>
  <si>
    <t>商品コード</t>
  </si>
  <si>
    <t>代金引換</t>
  </si>
  <si>
    <t>午前中</t>
  </si>
  <si>
    <t>業務用精白米 近江ブレンド25kg</t>
  </si>
  <si>
    <t>銀行振込</t>
  </si>
  <si>
    <t>ヤマダ 02</t>
  </si>
  <si>
    <t>モチ入り業務用精白米ブレンド25kg</t>
  </si>
  <si>
    <t>決済不要</t>
  </si>
  <si>
    <t>令和2年産 滋賀 ミルキークィーン！ 精米 25 kg</t>
  </si>
  <si>
    <t>特Ａ獲得！令和2年産 滋賀みずかがみ！ 近江米 精米25kg</t>
  </si>
  <si>
    <t>15日</t>
  </si>
  <si>
    <t xml:space="preserve">254-0073 </t>
  </si>
  <si>
    <t xml:space="preserve">神奈川県 </t>
  </si>
  <si>
    <t>NGUYEN XUAN GIAP</t>
  </si>
  <si>
    <t xml:space="preserve">661-0981 </t>
  </si>
  <si>
    <t xml:space="preserve">兵庫県 </t>
  </si>
  <si>
    <t xml:space="preserve">尼崎市猪名寺１丁目３７−１-306号 </t>
  </si>
  <si>
    <t>DAT</t>
  </si>
  <si>
    <t xml:space="preserve">721-0975 </t>
  </si>
  <si>
    <t xml:space="preserve">広島県 </t>
  </si>
  <si>
    <t xml:space="preserve">福山市西深津町６丁目８−４-301号 </t>
  </si>
  <si>
    <t>HA VAN HOANG</t>
  </si>
  <si>
    <t xml:space="preserve">020-0004 </t>
  </si>
  <si>
    <t>岩手県</t>
  </si>
  <si>
    <t>盛岡市山岸６丁目２１番21号</t>
  </si>
  <si>
    <t>THA</t>
  </si>
  <si>
    <t>070-4453-2428</t>
  </si>
  <si>
    <t xml:space="preserve">114-0001 </t>
  </si>
  <si>
    <t xml:space="preserve">東京都 </t>
  </si>
  <si>
    <t xml:space="preserve">北区東十条３丁目１６−１７茂木マンション501号 </t>
  </si>
  <si>
    <t>NGUYEN VAN SON</t>
  </si>
  <si>
    <t xml:space="preserve">656-1736 </t>
  </si>
  <si>
    <t xml:space="preserve">淡路市小倉226 </t>
  </si>
  <si>
    <t>LE HAI HA</t>
  </si>
  <si>
    <t xml:space="preserve">平塚市西八幡１丁目１０−５パピヨンアイ102 </t>
  </si>
  <si>
    <t xml:space="preserve">234-0054   </t>
  </si>
  <si>
    <t>神奈川県</t>
  </si>
  <si>
    <t>横浜市港南区上永合6-4番35号</t>
  </si>
  <si>
    <t>NGUYEN VAN HIEP</t>
  </si>
  <si>
    <t xml:space="preserve">444-0122   </t>
  </si>
  <si>
    <t>愛知県</t>
  </si>
  <si>
    <t>幸田町大字六栗字大後1番地1(5-403号)</t>
  </si>
  <si>
    <t>DUY</t>
  </si>
  <si>
    <t xml:space="preserve">284-0003 </t>
  </si>
  <si>
    <t>千葉県</t>
  </si>
  <si>
    <t xml:space="preserve"> 四街道市鹿渡1069番池1フォレストハイツ104</t>
  </si>
  <si>
    <t>NGUYEN DAI</t>
  </si>
  <si>
    <t xml:space="preserve">811-2101   </t>
  </si>
  <si>
    <t>福岡県</t>
  </si>
  <si>
    <t>糟屋郡宇美町大字宇美２４４７−１６松井工業株式会社（寮）</t>
  </si>
  <si>
    <t>LY BA TRI</t>
  </si>
  <si>
    <t xml:space="preserve">145-0066   </t>
  </si>
  <si>
    <t>東京都</t>
  </si>
  <si>
    <t>大田区南雪谷３丁目９−１５池マンション502</t>
  </si>
  <si>
    <t>QUANG</t>
  </si>
  <si>
    <t xml:space="preserve">384-1302 </t>
  </si>
  <si>
    <t>長野県</t>
  </si>
  <si>
    <t>南牧村大字海ノ口2100 南牧村 南佐久郡</t>
  </si>
  <si>
    <t xml:space="preserve">DANG HOANG </t>
  </si>
  <si>
    <t xml:space="preserve">986-0775  </t>
  </si>
  <si>
    <t>宮城県</t>
  </si>
  <si>
    <t xml:space="preserve">本吉郡南町志津川字廻館58番地12サンライズヒルズ III - 101 </t>
  </si>
  <si>
    <t>PHAN NGOC ANH</t>
  </si>
  <si>
    <t xml:space="preserve">759-0133  </t>
  </si>
  <si>
    <t>山口県</t>
  </si>
  <si>
    <t xml:space="preserve">宇部市車地370 </t>
  </si>
  <si>
    <t>NGUYEN</t>
  </si>
  <si>
    <t xml:space="preserve">890-0024   </t>
  </si>
  <si>
    <t>鹿児島県</t>
  </si>
  <si>
    <t>鹿児島市明和５丁目５１−６</t>
  </si>
  <si>
    <t>CANH DAN</t>
  </si>
  <si>
    <t xml:space="preserve">144-0043  </t>
  </si>
  <si>
    <t>大田区羽田4-4-5</t>
  </si>
  <si>
    <t xml:space="preserve">164-0001 </t>
  </si>
  <si>
    <t>中野区中野6-8-4レオパレス東中野第6 201</t>
  </si>
  <si>
    <t>PHAM QUYNH LOAN</t>
  </si>
  <si>
    <t>依頼人名. PHAM QUY 様  14 日に 6380 円入金済み</t>
  </si>
  <si>
    <t>MS ヴー.ハイ.イエン</t>
    <phoneticPr fontId="19"/>
  </si>
  <si>
    <t>353-0001</t>
    <phoneticPr fontId="19"/>
  </si>
  <si>
    <t>埼玉県</t>
    <phoneticPr fontId="19"/>
  </si>
  <si>
    <t>志木市上宗岡4丁目5−25(301号)</t>
    <phoneticPr fontId="19"/>
  </si>
  <si>
    <t>TU HUYNH DUC</t>
    <phoneticPr fontId="19"/>
  </si>
  <si>
    <t>170-0013</t>
    <phoneticPr fontId="19"/>
  </si>
  <si>
    <t>東京都</t>
    <phoneticPr fontId="19"/>
  </si>
  <si>
    <t xml:space="preserve">豊島区東池袋2-39-6スーベニア東池袋 204 </t>
    <phoneticPr fontId="19"/>
  </si>
  <si>
    <t>NGO THUY HIEN</t>
    <phoneticPr fontId="19"/>
  </si>
  <si>
    <t>090-2429-2812</t>
    <phoneticPr fontId="19"/>
  </si>
  <si>
    <t>421-0106</t>
    <phoneticPr fontId="19"/>
  </si>
  <si>
    <t>静岡県</t>
    <phoneticPr fontId="19"/>
  </si>
  <si>
    <t>静岡市駿河区北丸子2-11-16 プレジール丸子202号</t>
    <phoneticPr fontId="19"/>
  </si>
  <si>
    <t>VU HONG HANH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</si>
</sst>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4"/>
      <name val="ＭＳ Ｐゴシック"/>
      <family val="3"/>
      <charset val="128"/>
      <scheme val="minor"/>
    </font>
    <font>
      <sz val="9"/>
      <color rgb="FF141823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u/>
      <sz val="11"/>
      <color rgb="FFFF0000"/>
      <name val="Arial"/>
      <family val="2"/>
    </font>
    <font>
      <u/>
      <sz val="11"/>
      <color rgb="FFFF0000"/>
      <name val="ＭＳ Ｐゴシック"/>
      <family val="3"/>
      <charset val="128"/>
    </font>
    <font>
      <b/>
      <sz val="11"/>
      <color rgb="FFFFFFFF"/>
      <name val="メイリオ"/>
      <family val="3"/>
      <charset val="128"/>
    </font>
    <font>
      <sz val="11"/>
      <color rgb="FF444444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9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E9D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35" borderId="10" xfId="1" applyFont="1" applyFill="1" applyBorder="1">
      <alignment vertical="center"/>
    </xf>
    <xf numFmtId="0" fontId="21" fillId="35" borderId="10" xfId="1" applyFont="1" applyFill="1" applyBorder="1" applyAlignment="1">
      <alignment horizontal="center" vertical="center"/>
    </xf>
    <xf numFmtId="0" fontId="21" fillId="35" borderId="11" xfId="1" applyFont="1" applyFill="1" applyBorder="1" applyAlignment="1">
      <alignment horizontal="center" vertical="center"/>
    </xf>
    <xf numFmtId="0" fontId="21" fillId="0" borderId="10" xfId="1" applyFont="1" applyBorder="1">
      <alignment vertical="center"/>
    </xf>
    <xf numFmtId="0" fontId="23" fillId="0" borderId="0" xfId="0" applyFont="1">
      <alignment vertical="center"/>
    </xf>
    <xf numFmtId="0" fontId="21" fillId="0" borderId="10" xfId="1" applyFont="1" applyFill="1" applyBorder="1">
      <alignment vertical="center"/>
    </xf>
    <xf numFmtId="0" fontId="21" fillId="34" borderId="10" xfId="1" applyFont="1" applyFill="1" applyBorder="1">
      <alignment vertical="center"/>
    </xf>
    <xf numFmtId="14" fontId="21" fillId="0" borderId="10" xfId="1" applyNumberFormat="1" applyFont="1" applyBorder="1">
      <alignment vertical="center"/>
    </xf>
    <xf numFmtId="0" fontId="21" fillId="33" borderId="10" xfId="1" applyFont="1" applyFill="1" applyBorder="1">
      <alignment vertical="center"/>
    </xf>
    <xf numFmtId="0" fontId="24" fillId="33" borderId="10" xfId="1" applyFont="1" applyFill="1" applyBorder="1">
      <alignment vertical="center"/>
    </xf>
    <xf numFmtId="0" fontId="25" fillId="0" borderId="0" xfId="0" applyFont="1">
      <alignment vertical="center"/>
    </xf>
    <xf numFmtId="0" fontId="27" fillId="36" borderId="0" xfId="0" applyFont="1" applyFill="1" applyAlignment="1">
      <alignment horizontal="center" vertical="center" wrapText="1"/>
    </xf>
    <xf numFmtId="0" fontId="28" fillId="37" borderId="0" xfId="0" applyFont="1" applyFill="1" applyAlignment="1">
      <alignment vertical="center" wrapText="1"/>
    </xf>
    <xf numFmtId="0" fontId="1" fillId="0" borderId="0" xfId="1" applyFont="1">
      <alignment vertical="center"/>
    </xf>
    <xf numFmtId="0" fontId="29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36" borderId="0" xfId="0" applyFill="1">
      <alignment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3" fillId="0" borderId="0" xfId="0" applyFont="1">
      <alignment vertical="center"/>
    </xf>
    <xf numFmtId="0" fontId="33" fillId="35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10" xfId="1" applyFont="1" applyBorder="1">
      <alignment vertical="center"/>
    </xf>
    <xf numFmtId="0" fontId="22" fillId="34" borderId="10" xfId="1" applyFont="1" applyFill="1" applyBorder="1">
      <alignment vertical="center"/>
    </xf>
    <xf numFmtId="14" fontId="22" fillId="0" borderId="10" xfId="1" applyNumberFormat="1" applyFont="1" applyBorder="1">
      <alignment vertical="center"/>
    </xf>
    <xf numFmtId="0" fontId="22" fillId="33" borderId="10" xfId="1" applyFont="1" applyFill="1" applyBorder="1">
      <alignment vertical="center"/>
    </xf>
    <xf numFmtId="0" fontId="21" fillId="0" borderId="0" xfId="1" applyFont="1">
      <alignment vertical="center"/>
    </xf>
    <xf numFmtId="176" fontId="0" fillId="0" borderId="0" xfId="0" applyNumberFormat="1">
      <alignment vertical="center"/>
    </xf>
  </cellXfs>
  <cellStyles count="43">
    <cellStyle name="20% - アクセント 1 2" xfId="2" xr:uid="{00000000-0005-0000-0000-000000000000}"/>
    <cellStyle name="20% - アクセント 2 2" xfId="3" xr:uid="{00000000-0005-0000-0000-000001000000}"/>
    <cellStyle name="20% - アクセント 3 2" xfId="4" xr:uid="{00000000-0005-0000-0000-000002000000}"/>
    <cellStyle name="20% - アクセント 4 2" xfId="5" xr:uid="{00000000-0005-0000-0000-000003000000}"/>
    <cellStyle name="20% - アクセント 5 2" xfId="6" xr:uid="{00000000-0005-0000-0000-000004000000}"/>
    <cellStyle name="20% - アクセント 6 2" xfId="7" xr:uid="{00000000-0005-0000-0000-000005000000}"/>
    <cellStyle name="40% - アクセント 1 2" xfId="8" xr:uid="{00000000-0005-0000-0000-000006000000}"/>
    <cellStyle name="40% - アクセント 2 2" xfId="9" xr:uid="{00000000-0005-0000-0000-000007000000}"/>
    <cellStyle name="40% - アクセント 3 2" xfId="10" xr:uid="{00000000-0005-0000-0000-000008000000}"/>
    <cellStyle name="40% - アクセント 4 2" xfId="11" xr:uid="{00000000-0005-0000-0000-000009000000}"/>
    <cellStyle name="40% - アクセント 5 2" xfId="12" xr:uid="{00000000-0005-0000-0000-00000A000000}"/>
    <cellStyle name="40% - アクセント 6 2" xfId="13" xr:uid="{00000000-0005-0000-0000-00000B000000}"/>
    <cellStyle name="60% - アクセント 1 2" xfId="14" xr:uid="{00000000-0005-0000-0000-00000C000000}"/>
    <cellStyle name="60% - アクセント 2 2" xfId="15" xr:uid="{00000000-0005-0000-0000-00000D000000}"/>
    <cellStyle name="60% - アクセント 3 2" xfId="16" xr:uid="{00000000-0005-0000-0000-00000E000000}"/>
    <cellStyle name="60% - アクセント 4 2" xfId="17" xr:uid="{00000000-0005-0000-0000-00000F000000}"/>
    <cellStyle name="60% - アクセント 5 2" xfId="18" xr:uid="{00000000-0005-0000-0000-000010000000}"/>
    <cellStyle name="60% - アクセント 6 2" xfId="19" xr:uid="{00000000-0005-0000-0000-000011000000}"/>
    <cellStyle name="アクセント 1 2" xfId="20" xr:uid="{00000000-0005-0000-0000-000012000000}"/>
    <cellStyle name="アクセント 2 2" xfId="21" xr:uid="{00000000-0005-0000-0000-000013000000}"/>
    <cellStyle name="アクセント 3 2" xfId="22" xr:uid="{00000000-0005-0000-0000-000014000000}"/>
    <cellStyle name="アクセント 4 2" xfId="23" xr:uid="{00000000-0005-0000-0000-000015000000}"/>
    <cellStyle name="アクセント 5 2" xfId="24" xr:uid="{00000000-0005-0000-0000-000016000000}"/>
    <cellStyle name="アクセント 6 2" xfId="25" xr:uid="{00000000-0005-0000-0000-000017000000}"/>
    <cellStyle name="タイトル 2" xfId="26" xr:uid="{00000000-0005-0000-0000-000018000000}"/>
    <cellStyle name="チェック セル 2" xfId="27" xr:uid="{00000000-0005-0000-0000-000019000000}"/>
    <cellStyle name="どちらでもない 2" xfId="28" xr:uid="{00000000-0005-0000-0000-00001A000000}"/>
    <cellStyle name="メモ 2" xfId="29" xr:uid="{00000000-0005-0000-0000-00001B000000}"/>
    <cellStyle name="リンク セル 2" xfId="30" xr:uid="{00000000-0005-0000-0000-00001C000000}"/>
    <cellStyle name="悪い 2" xfId="31" xr:uid="{00000000-0005-0000-0000-00001D000000}"/>
    <cellStyle name="計算 2" xfId="32" xr:uid="{00000000-0005-0000-0000-00001E000000}"/>
    <cellStyle name="警告文 2" xfId="33" xr:uid="{00000000-0005-0000-0000-00001F000000}"/>
    <cellStyle name="見出し 1 2" xfId="34" xr:uid="{00000000-0005-0000-0000-000020000000}"/>
    <cellStyle name="見出し 2 2" xfId="35" xr:uid="{00000000-0005-0000-0000-000021000000}"/>
    <cellStyle name="見出し 3 2" xfId="36" xr:uid="{00000000-0005-0000-0000-000022000000}"/>
    <cellStyle name="見出し 4 2" xfId="37" xr:uid="{00000000-0005-0000-0000-000023000000}"/>
    <cellStyle name="集計 2" xfId="38" xr:uid="{00000000-0005-0000-0000-000024000000}"/>
    <cellStyle name="出力 2" xfId="39" xr:uid="{00000000-0005-0000-0000-000025000000}"/>
    <cellStyle name="説明文 2" xfId="40" xr:uid="{00000000-0005-0000-0000-000026000000}"/>
    <cellStyle name="入力 2" xfId="41" xr:uid="{00000000-0005-0000-0000-000027000000}"/>
    <cellStyle name="標準" xfId="0" builtinId="0"/>
    <cellStyle name="標準 2" xfId="1" xr:uid="{00000000-0005-0000-0000-000029000000}"/>
    <cellStyle name="良い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NG%20TO%20TIEN/Desktop/&#272;&#416;N%20H&#192;NG%20NG&#192;Y15-10/&#272;&#416;N%20H&#192;NG%20NG&#192;Y15-10/&#26666;&#24335;&#20250;&#31038;&#12516;&#12510;&#12480;-&#27096;-&#12398;&#12362;&#31859;&#12398;&#27880;&#25991;&#20998;15&#26376;10&#26085;/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>
        <row r="1">
          <cell r="C1" t="str">
            <v>商品コード</v>
          </cell>
          <cell r="D1" t="str">
            <v>商品名</v>
          </cell>
          <cell r="E1" t="str">
            <v>単価</v>
          </cell>
        </row>
        <row r="2">
          <cell r="C2" t="str">
            <v>ヤマダ 01</v>
          </cell>
          <cell r="D2" t="str">
            <v>業務用精白米 近江ブレンド25kg</v>
          </cell>
          <cell r="E2">
            <v>5900</v>
          </cell>
        </row>
        <row r="3">
          <cell r="C3" t="str">
            <v>ヤマダ 02</v>
          </cell>
          <cell r="D3" t="str">
            <v>モチ入り業務用精白米ブレンド25kg</v>
          </cell>
          <cell r="E3">
            <v>6000</v>
          </cell>
        </row>
        <row r="4">
          <cell r="C4" t="str">
            <v>ヤマダ 03</v>
          </cell>
          <cell r="D4" t="str">
            <v>新米入り業務用精白米近江ブレンド25kg</v>
          </cell>
          <cell r="E4">
            <v>7200</v>
          </cell>
        </row>
        <row r="5">
          <cell r="C5" t="str">
            <v>ヤマダ 04</v>
          </cell>
          <cell r="D5" t="str">
            <v>特Ａ獲得！令和2年産 滋賀みずかがみ！ 近江米 精米25kg</v>
          </cell>
          <cell r="E5">
            <v>9800</v>
          </cell>
        </row>
        <row r="6">
          <cell r="C6" t="str">
            <v>ヤマダ 05</v>
          </cell>
          <cell r="D6" t="str">
            <v>令和2年産 滋賀 ミルキークィーン！ 精米 25 kg</v>
          </cell>
          <cell r="E6">
            <v>10500</v>
          </cell>
        </row>
        <row r="7">
          <cell r="C7" t="str">
            <v>ヤマダ 06</v>
          </cell>
          <cell r="D7" t="str">
            <v>業務用精米　近江コシヒカリブレンド24ｋｇ　大粒</v>
          </cell>
          <cell r="E7">
            <v>8000</v>
          </cell>
        </row>
        <row r="8">
          <cell r="C8" t="str">
            <v>ヤマダ 07</v>
          </cell>
          <cell r="D8" t="str">
            <v>令和元年滋賀コシヒカリ　精米　25kg</v>
          </cell>
          <cell r="E8">
            <v>9800</v>
          </cell>
        </row>
        <row r="9">
          <cell r="C9" t="str">
            <v>ヤマダ 08</v>
          </cell>
          <cell r="D9" t="str">
            <v>業務用精白米近江ブレンド25ｋｇ（未検）　中粒</v>
          </cell>
          <cell r="E9">
            <v>7200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85" zoomScaleNormal="85" workbookViewId="0">
      <selection activeCell="M22" sqref="M22"/>
    </sheetView>
  </sheetViews>
  <sheetFormatPr defaultColWidth="9.125" defaultRowHeight="11.25" x14ac:dyDescent="0.15"/>
  <cols>
    <col min="1" max="1" width="4" style="2" customWidth="1"/>
    <col min="2" max="2" width="7.375" style="2" customWidth="1"/>
    <col min="3" max="3" width="12.875" style="2" customWidth="1"/>
    <col min="4" max="4" width="8.375" style="2" customWidth="1"/>
    <col min="5" max="5" width="8.25" style="2" customWidth="1"/>
    <col min="6" max="6" width="29.5" style="2" customWidth="1"/>
    <col min="7" max="7" width="15.5" style="2" customWidth="1"/>
    <col min="8" max="8" width="7.625" style="2" customWidth="1"/>
    <col min="9" max="9" width="19.375" style="2" customWidth="1"/>
    <col min="10" max="10" width="5.375" style="2" customWidth="1"/>
    <col min="11" max="11" width="3.5" style="2" customWidth="1"/>
    <col min="12" max="12" width="10.125" style="2" customWidth="1"/>
    <col min="13" max="13" width="10.625" style="2" customWidth="1"/>
    <col min="14" max="14" width="5.5" style="2" customWidth="1"/>
    <col min="15" max="15" width="7.125" style="4" customWidth="1"/>
    <col min="16" max="16" width="8.625" style="2" customWidth="1"/>
    <col min="17" max="17" width="4.125" style="2" customWidth="1"/>
    <col min="18" max="18" width="6.125" style="2" customWidth="1"/>
    <col min="19" max="19" width="12.5" style="2" customWidth="1"/>
    <col min="20" max="20" width="9.375" style="2" customWidth="1"/>
    <col min="21" max="16384" width="9.125" style="2"/>
  </cols>
  <sheetData>
    <row r="1" spans="1:20" ht="24" customHeight="1" x14ac:dyDescent="0.15">
      <c r="B1" s="2" t="s">
        <v>22</v>
      </c>
      <c r="G1" s="3"/>
    </row>
    <row r="2" spans="1:20" x14ac:dyDescent="0.15">
      <c r="F2" s="2" t="s">
        <v>19</v>
      </c>
      <c r="P2" s="5"/>
      <c r="S2" s="5"/>
      <c r="T2" s="5"/>
    </row>
    <row r="3" spans="1:20" ht="18" customHeight="1" x14ac:dyDescent="0.15">
      <c r="A3" s="6" t="s">
        <v>20</v>
      </c>
      <c r="B3" s="6" t="s">
        <v>0</v>
      </c>
      <c r="C3" s="6" t="s">
        <v>10</v>
      </c>
      <c r="D3" s="6" t="s">
        <v>49</v>
      </c>
      <c r="E3" s="6" t="s">
        <v>50</v>
      </c>
      <c r="F3" s="6" t="s">
        <v>14</v>
      </c>
      <c r="G3" s="6" t="s">
        <v>2</v>
      </c>
      <c r="H3" s="7" t="s">
        <v>15</v>
      </c>
      <c r="I3" s="7" t="s">
        <v>3</v>
      </c>
      <c r="J3" s="7" t="s">
        <v>4</v>
      </c>
      <c r="K3" s="6" t="s">
        <v>5</v>
      </c>
      <c r="L3" s="6" t="s">
        <v>17</v>
      </c>
      <c r="M3" s="6" t="s">
        <v>1</v>
      </c>
      <c r="N3" s="6" t="s">
        <v>13</v>
      </c>
      <c r="O3" s="6" t="s">
        <v>16</v>
      </c>
      <c r="P3" s="6" t="s">
        <v>37</v>
      </c>
      <c r="Q3" s="6" t="s">
        <v>18</v>
      </c>
      <c r="R3" s="7" t="s">
        <v>36</v>
      </c>
      <c r="S3" s="7" t="s">
        <v>11</v>
      </c>
      <c r="T3" s="8" t="s">
        <v>12</v>
      </c>
    </row>
    <row r="4" spans="1:20" ht="13.5" x14ac:dyDescent="0.15">
      <c r="A4" s="2" t="s">
        <v>73</v>
      </c>
      <c r="B4" s="9" t="s">
        <v>9</v>
      </c>
      <c r="C4" s="2" t="s">
        <v>43</v>
      </c>
      <c r="D4" s="2" t="s">
        <v>74</v>
      </c>
      <c r="E4" s="2" t="s">
        <v>75</v>
      </c>
      <c r="F4" s="10" t="s">
        <v>97</v>
      </c>
      <c r="G4" s="2" t="s">
        <v>76</v>
      </c>
      <c r="H4" s="11" t="s">
        <v>21</v>
      </c>
      <c r="I4" s="12" t="str">
        <f>IF(H4="","",VLOOKUP(H4,Sheet2!$C$1:$E$20,2,FALSE))</f>
        <v>業務用精白米 近江ブレンド25kg</v>
      </c>
      <c r="J4" s="12">
        <f>IF(H4="","",VLOOKUP(H4,Sheet2!$C$1:$E$20,3,FALSE))</f>
        <v>5900</v>
      </c>
      <c r="K4" s="9">
        <v>2</v>
      </c>
      <c r="L4" s="13">
        <v>44121</v>
      </c>
      <c r="M4" s="9" t="s">
        <v>44</v>
      </c>
      <c r="O4" s="14">
        <f t="shared" ref="O4:O31" si="0">IF(H4="","",J4*K4)</f>
        <v>11800</v>
      </c>
      <c r="P4" s="2">
        <v>13090</v>
      </c>
      <c r="Q4" s="2">
        <v>440</v>
      </c>
      <c r="R4" s="15">
        <f t="shared" ref="R4:R31" si="1">IF(J4="","",P4-J4*K4-N4-Q4)</f>
        <v>850</v>
      </c>
      <c r="S4" s="35">
        <v>380172201706</v>
      </c>
    </row>
    <row r="5" spans="1:20" ht="13.5" x14ac:dyDescent="0.15">
      <c r="B5" s="9"/>
      <c r="F5" s="10"/>
      <c r="H5" s="11"/>
      <c r="I5" s="12"/>
      <c r="J5" s="12"/>
      <c r="K5" s="9"/>
      <c r="L5" s="13"/>
      <c r="M5" s="9"/>
      <c r="O5" s="14"/>
      <c r="R5" s="15"/>
      <c r="S5" s="35">
        <v>441728291664</v>
      </c>
    </row>
    <row r="6" spans="1:20" ht="13.5" x14ac:dyDescent="0.15">
      <c r="A6" s="2" t="s">
        <v>73</v>
      </c>
      <c r="B6" s="9" t="s">
        <v>9</v>
      </c>
      <c r="C6" s="2" t="s">
        <v>43</v>
      </c>
      <c r="D6" s="2" t="s">
        <v>77</v>
      </c>
      <c r="E6" s="2" t="s">
        <v>78</v>
      </c>
      <c r="F6" s="10" t="s">
        <v>79</v>
      </c>
      <c r="G6" s="2" t="s">
        <v>80</v>
      </c>
      <c r="H6" s="11" t="s">
        <v>21</v>
      </c>
      <c r="I6" s="12" t="str">
        <f>IF(H6="","",VLOOKUP(H6,Sheet2!$C$1:$E$20,2,FALSE))</f>
        <v>業務用精白米 近江ブレンド25kg</v>
      </c>
      <c r="J6" s="12">
        <f>IF(H6="","",VLOOKUP(H6,Sheet2!$C$1:$E$20,3,FALSE))</f>
        <v>5900</v>
      </c>
      <c r="K6" s="9">
        <v>1</v>
      </c>
      <c r="L6" s="13">
        <v>44121</v>
      </c>
      <c r="M6" s="9" t="s">
        <v>44</v>
      </c>
      <c r="O6" s="14">
        <f t="shared" si="0"/>
        <v>5900</v>
      </c>
      <c r="P6" s="2">
        <v>6710</v>
      </c>
      <c r="Q6" s="2">
        <v>330</v>
      </c>
      <c r="R6" s="15">
        <f t="shared" si="1"/>
        <v>480</v>
      </c>
      <c r="S6" s="35">
        <v>380172201710</v>
      </c>
    </row>
    <row r="7" spans="1:20" ht="13.5" x14ac:dyDescent="0.15">
      <c r="A7" s="2" t="s">
        <v>73</v>
      </c>
      <c r="B7" s="9" t="s">
        <v>9</v>
      </c>
      <c r="C7" s="2" t="s">
        <v>43</v>
      </c>
      <c r="D7" s="2" t="s">
        <v>81</v>
      </c>
      <c r="E7" s="2" t="s">
        <v>82</v>
      </c>
      <c r="F7" s="10" t="s">
        <v>83</v>
      </c>
      <c r="G7" s="2" t="s">
        <v>84</v>
      </c>
      <c r="H7" s="11" t="s">
        <v>21</v>
      </c>
      <c r="I7" s="12" t="str">
        <f>IF(H7="","",VLOOKUP(H7,Sheet2!$C$1:$E$20,2,FALSE))</f>
        <v>業務用精白米 近江ブレンド25kg</v>
      </c>
      <c r="J7" s="12">
        <f>IF(H7="","",VLOOKUP(H7,Sheet2!$C$1:$E$20,3,FALSE))</f>
        <v>5900</v>
      </c>
      <c r="K7" s="9">
        <v>2</v>
      </c>
      <c r="L7" s="13">
        <v>44121</v>
      </c>
      <c r="M7" s="9" t="s">
        <v>44</v>
      </c>
      <c r="O7" s="14">
        <f t="shared" si="0"/>
        <v>11800</v>
      </c>
      <c r="P7" s="2">
        <v>13090</v>
      </c>
      <c r="Q7" s="2">
        <v>440</v>
      </c>
      <c r="R7" s="15">
        <f t="shared" si="1"/>
        <v>850</v>
      </c>
      <c r="S7" s="35">
        <v>380172201721</v>
      </c>
    </row>
    <row r="8" spans="1:20" ht="13.5" x14ac:dyDescent="0.15">
      <c r="B8" s="9"/>
      <c r="F8" s="10"/>
      <c r="H8" s="11"/>
      <c r="I8" s="12"/>
      <c r="J8" s="12"/>
      <c r="K8" s="9"/>
      <c r="L8" s="13"/>
      <c r="M8" s="9"/>
      <c r="O8" s="14"/>
      <c r="R8" s="15"/>
      <c r="S8" s="35">
        <v>441728291675</v>
      </c>
    </row>
    <row r="9" spans="1:20" ht="13.5" x14ac:dyDescent="0.15">
      <c r="A9" s="2" t="s">
        <v>73</v>
      </c>
      <c r="B9" s="9" t="s">
        <v>9</v>
      </c>
      <c r="C9" s="2" t="s">
        <v>43</v>
      </c>
      <c r="D9" s="2" t="s">
        <v>85</v>
      </c>
      <c r="E9" s="2" t="s">
        <v>86</v>
      </c>
      <c r="F9" s="10" t="s">
        <v>87</v>
      </c>
      <c r="G9" s="2" t="s">
        <v>88</v>
      </c>
      <c r="H9" s="11" t="s">
        <v>21</v>
      </c>
      <c r="I9" s="12" t="str">
        <f>IF(H9="","",VLOOKUP(H9,Sheet2!$C$1:$E$20,2,FALSE))</f>
        <v>業務用精白米 近江ブレンド25kg</v>
      </c>
      <c r="J9" s="12">
        <f>IF(H9="","",VLOOKUP(H9,Sheet2!$C$1:$E$20,3,FALSE))</f>
        <v>5900</v>
      </c>
      <c r="K9" s="9">
        <v>2</v>
      </c>
      <c r="L9" s="13">
        <v>44121</v>
      </c>
      <c r="M9" s="9" t="s">
        <v>44</v>
      </c>
      <c r="O9" s="14">
        <f t="shared" si="0"/>
        <v>11800</v>
      </c>
      <c r="P9" s="2">
        <v>13090</v>
      </c>
      <c r="Q9" s="2">
        <v>440</v>
      </c>
      <c r="R9" s="15">
        <f t="shared" si="1"/>
        <v>850</v>
      </c>
      <c r="S9" s="35">
        <v>380172201732</v>
      </c>
    </row>
    <row r="10" spans="1:20" ht="13.5" x14ac:dyDescent="0.15">
      <c r="B10" s="9"/>
      <c r="F10" s="10"/>
      <c r="H10" s="11"/>
      <c r="I10" s="12"/>
      <c r="J10" s="12"/>
      <c r="K10" s="9"/>
      <c r="L10" s="13"/>
      <c r="M10" s="9"/>
      <c r="O10" s="14"/>
      <c r="R10" s="15"/>
      <c r="S10" s="35">
        <v>441728291686</v>
      </c>
    </row>
    <row r="11" spans="1:20" ht="13.5" x14ac:dyDescent="0.15">
      <c r="A11" s="2" t="s">
        <v>73</v>
      </c>
      <c r="B11" s="9" t="s">
        <v>9</v>
      </c>
      <c r="C11" s="2" t="s">
        <v>89</v>
      </c>
      <c r="D11" s="2" t="s">
        <v>90</v>
      </c>
      <c r="E11" s="2" t="s">
        <v>91</v>
      </c>
      <c r="F11" s="10" t="s">
        <v>92</v>
      </c>
      <c r="G11" s="2" t="s">
        <v>93</v>
      </c>
      <c r="H11" s="11" t="s">
        <v>21</v>
      </c>
      <c r="I11" s="12" t="str">
        <f>IF(H11="","",VLOOKUP(H11,Sheet2!$C$1:$E$20,2,FALSE))</f>
        <v>業務用精白米 近江ブレンド25kg</v>
      </c>
      <c r="J11" s="12">
        <f>IF(H11="","",VLOOKUP(H11,Sheet2!$C$1:$E$20,3,FALSE))</f>
        <v>5900</v>
      </c>
      <c r="K11" s="9">
        <v>1</v>
      </c>
      <c r="L11" s="13">
        <v>44121</v>
      </c>
      <c r="M11" s="9" t="s">
        <v>6</v>
      </c>
      <c r="O11" s="14">
        <f t="shared" si="0"/>
        <v>5900</v>
      </c>
      <c r="P11" s="2">
        <v>6710</v>
      </c>
      <c r="Q11" s="2">
        <v>330</v>
      </c>
      <c r="R11" s="15">
        <f t="shared" si="1"/>
        <v>480</v>
      </c>
      <c r="S11" s="35">
        <v>380172201743</v>
      </c>
    </row>
    <row r="12" spans="1:20" ht="13.5" x14ac:dyDescent="0.15">
      <c r="A12" s="2" t="s">
        <v>73</v>
      </c>
      <c r="B12" s="9" t="s">
        <v>9</v>
      </c>
      <c r="C12" s="2" t="s">
        <v>43</v>
      </c>
      <c r="D12" s="2" t="s">
        <v>94</v>
      </c>
      <c r="E12" s="2" t="s">
        <v>78</v>
      </c>
      <c r="F12" s="10" t="s">
        <v>95</v>
      </c>
      <c r="G12" s="2" t="s">
        <v>96</v>
      </c>
      <c r="H12" s="11" t="s">
        <v>21</v>
      </c>
      <c r="I12" s="12" t="str">
        <f>IF(H12="","",VLOOKUP(H12,Sheet2!$C$1:$E$20,2,FALSE))</f>
        <v>業務用精白米 近江ブレンド25kg</v>
      </c>
      <c r="J12" s="12">
        <f>IF(H12="","",VLOOKUP(H12,Sheet2!$C$1:$E$20,3,FALSE))</f>
        <v>5900</v>
      </c>
      <c r="K12" s="9">
        <v>1</v>
      </c>
      <c r="L12" s="13">
        <v>44121</v>
      </c>
      <c r="M12" s="9" t="s">
        <v>44</v>
      </c>
      <c r="O12" s="14">
        <f t="shared" si="0"/>
        <v>5900</v>
      </c>
      <c r="P12" s="2">
        <v>6710</v>
      </c>
      <c r="Q12" s="2">
        <v>330</v>
      </c>
      <c r="R12" s="15">
        <f t="shared" si="1"/>
        <v>480</v>
      </c>
      <c r="S12" s="35">
        <v>380172201754</v>
      </c>
    </row>
    <row r="13" spans="1:20" ht="13.5" x14ac:dyDescent="0.15">
      <c r="A13" s="2" t="s">
        <v>73</v>
      </c>
      <c r="B13" s="9" t="s">
        <v>9</v>
      </c>
      <c r="C13" s="2" t="s">
        <v>43</v>
      </c>
      <c r="D13" s="2" t="s">
        <v>98</v>
      </c>
      <c r="E13" s="2" t="s">
        <v>99</v>
      </c>
      <c r="F13" s="10" t="s">
        <v>100</v>
      </c>
      <c r="G13" s="2" t="s">
        <v>101</v>
      </c>
      <c r="H13" s="9" t="s">
        <v>21</v>
      </c>
      <c r="I13" s="12" t="str">
        <f>IF(H13="","",VLOOKUP(H13,[1]Sheet2!$C$1:$E$20,2,FALSE))</f>
        <v>業務用精白米 近江ブレンド25kg</v>
      </c>
      <c r="J13" s="12">
        <f>IF(H13="","",VLOOKUP(H13,[1]Sheet2!$C$1:$E$20,3,FALSE))</f>
        <v>5900</v>
      </c>
      <c r="K13" s="9">
        <v>1</v>
      </c>
      <c r="L13" s="13">
        <v>44123</v>
      </c>
      <c r="M13" s="9" t="s">
        <v>44</v>
      </c>
      <c r="O13" s="14">
        <f t="shared" si="0"/>
        <v>5900</v>
      </c>
      <c r="P13" s="2">
        <v>6710</v>
      </c>
      <c r="Q13" s="2">
        <v>330</v>
      </c>
      <c r="R13" s="15">
        <f t="shared" si="1"/>
        <v>480</v>
      </c>
      <c r="S13" s="35">
        <v>380172201765</v>
      </c>
    </row>
    <row r="14" spans="1:20" ht="13.5" x14ac:dyDescent="0.15">
      <c r="A14" s="2" t="s">
        <v>73</v>
      </c>
      <c r="B14" s="9" t="s">
        <v>9</v>
      </c>
      <c r="C14" s="2" t="s">
        <v>43</v>
      </c>
      <c r="D14" s="2" t="s">
        <v>102</v>
      </c>
      <c r="E14" s="2" t="s">
        <v>103</v>
      </c>
      <c r="F14" s="10" t="s">
        <v>104</v>
      </c>
      <c r="G14" s="2" t="s">
        <v>105</v>
      </c>
      <c r="H14" s="9" t="s">
        <v>21</v>
      </c>
      <c r="I14" s="12" t="str">
        <f>IF(H14="","",VLOOKUP(H14,[1]Sheet2!$C$1:$E$20,2,FALSE))</f>
        <v>業務用精白米 近江ブレンド25kg</v>
      </c>
      <c r="J14" s="12">
        <f>IF(H14="","",VLOOKUP(H14,[1]Sheet2!$C$1:$E$20,3,FALSE))</f>
        <v>5900</v>
      </c>
      <c r="K14" s="9">
        <v>1</v>
      </c>
      <c r="L14" s="13">
        <v>44121</v>
      </c>
      <c r="M14" s="9" t="s">
        <v>44</v>
      </c>
      <c r="O14" s="14">
        <f t="shared" si="0"/>
        <v>5900</v>
      </c>
      <c r="P14" s="2">
        <v>6710</v>
      </c>
      <c r="Q14" s="2">
        <v>330</v>
      </c>
      <c r="R14" s="15">
        <f t="shared" si="1"/>
        <v>480</v>
      </c>
      <c r="S14" s="35">
        <v>380172201776</v>
      </c>
    </row>
    <row r="15" spans="1:20" ht="13.5" x14ac:dyDescent="0.15">
      <c r="A15" s="2" t="s">
        <v>73</v>
      </c>
      <c r="B15" s="9" t="s">
        <v>9</v>
      </c>
      <c r="C15" s="2" t="s">
        <v>43</v>
      </c>
      <c r="D15" s="2" t="s">
        <v>106</v>
      </c>
      <c r="E15" s="2" t="s">
        <v>107</v>
      </c>
      <c r="F15" s="10" t="s">
        <v>108</v>
      </c>
      <c r="G15" s="2" t="s">
        <v>109</v>
      </c>
      <c r="H15" s="9" t="s">
        <v>21</v>
      </c>
      <c r="I15" s="12" t="str">
        <f>IF(H15="","",VLOOKUP(H15,[1]Sheet2!$C$1:$E$20,2,FALSE))</f>
        <v>業務用精白米 近江ブレンド25kg</v>
      </c>
      <c r="J15" s="12">
        <f>IF(H15="","",VLOOKUP(H15,[1]Sheet2!$C$1:$E$20,3,FALSE))</f>
        <v>5900</v>
      </c>
      <c r="K15" s="9">
        <v>1</v>
      </c>
      <c r="L15" s="13">
        <v>44121</v>
      </c>
      <c r="M15" s="9" t="s">
        <v>44</v>
      </c>
      <c r="O15" s="14">
        <f t="shared" si="0"/>
        <v>5900</v>
      </c>
      <c r="P15" s="2">
        <v>6710</v>
      </c>
      <c r="Q15" s="2">
        <v>330</v>
      </c>
      <c r="R15" s="15">
        <f t="shared" si="1"/>
        <v>480</v>
      </c>
      <c r="S15" s="35">
        <v>380172201780</v>
      </c>
    </row>
    <row r="16" spans="1:20" ht="13.5" x14ac:dyDescent="0.15">
      <c r="A16" s="2" t="s">
        <v>73</v>
      </c>
      <c r="B16" s="9" t="s">
        <v>9</v>
      </c>
      <c r="C16" s="2" t="s">
        <v>43</v>
      </c>
      <c r="D16" s="2" t="s">
        <v>110</v>
      </c>
      <c r="E16" s="2" t="s">
        <v>111</v>
      </c>
      <c r="F16" s="10" t="s">
        <v>112</v>
      </c>
      <c r="G16" s="2" t="s">
        <v>113</v>
      </c>
      <c r="H16" s="9" t="s">
        <v>21</v>
      </c>
      <c r="I16" s="12" t="str">
        <f>IF(H16="","",VLOOKUP(H16,[1]Sheet2!$C$1:$E$20,2,FALSE))</f>
        <v>業務用精白米 近江ブレンド25kg</v>
      </c>
      <c r="J16" s="12">
        <f>IF(H16="","",VLOOKUP(H16,[1]Sheet2!$C$1:$E$20,3,FALSE))</f>
        <v>5900</v>
      </c>
      <c r="K16" s="9">
        <v>2</v>
      </c>
      <c r="L16" s="13">
        <v>44121</v>
      </c>
      <c r="M16" s="9" t="s">
        <v>44</v>
      </c>
      <c r="O16" s="14">
        <f t="shared" si="0"/>
        <v>11800</v>
      </c>
      <c r="P16" s="2">
        <v>13090</v>
      </c>
      <c r="Q16" s="2">
        <v>440</v>
      </c>
      <c r="R16" s="15">
        <f t="shared" si="1"/>
        <v>850</v>
      </c>
      <c r="S16" s="35">
        <v>380172201791</v>
      </c>
    </row>
    <row r="17" spans="1:20" ht="13.5" x14ac:dyDescent="0.15">
      <c r="B17" s="9"/>
      <c r="F17" s="10"/>
      <c r="H17" s="9"/>
      <c r="I17" s="12"/>
      <c r="J17" s="12"/>
      <c r="K17" s="9"/>
      <c r="L17" s="13"/>
      <c r="M17" s="9"/>
      <c r="O17" s="14"/>
      <c r="R17" s="15"/>
      <c r="S17" s="35">
        <v>441728291690</v>
      </c>
    </row>
    <row r="18" spans="1:20" ht="13.5" x14ac:dyDescent="0.15">
      <c r="A18" s="2" t="s">
        <v>73</v>
      </c>
      <c r="B18" s="9" t="s">
        <v>9</v>
      </c>
      <c r="C18" s="2" t="s">
        <v>43</v>
      </c>
      <c r="D18" s="2" t="s">
        <v>114</v>
      </c>
      <c r="E18" s="2" t="s">
        <v>115</v>
      </c>
      <c r="F18" s="10" t="s">
        <v>116</v>
      </c>
      <c r="G18" s="2" t="s">
        <v>117</v>
      </c>
      <c r="H18" s="9" t="s">
        <v>51</v>
      </c>
      <c r="I18" s="12" t="str">
        <f>IF(H18="","",VLOOKUP(H18,[1]Sheet2!$C$1:$E$20,2,FALSE))</f>
        <v>新米入り業務用精白米近江ブレンド25kg</v>
      </c>
      <c r="J18" s="12">
        <f>IF(H18="","",VLOOKUP(H18,[1]Sheet2!$C$1:$E$20,3,FALSE))</f>
        <v>7200</v>
      </c>
      <c r="K18" s="9">
        <v>1</v>
      </c>
      <c r="L18" s="13">
        <v>44121</v>
      </c>
      <c r="M18" s="9" t="s">
        <v>44</v>
      </c>
      <c r="O18" s="14">
        <f t="shared" si="0"/>
        <v>7200</v>
      </c>
      <c r="P18" s="2">
        <v>7940</v>
      </c>
      <c r="Q18" s="2">
        <v>330</v>
      </c>
      <c r="R18" s="15">
        <f t="shared" si="1"/>
        <v>410</v>
      </c>
      <c r="S18" s="35">
        <v>380172201802</v>
      </c>
    </row>
    <row r="19" spans="1:20" ht="13.5" x14ac:dyDescent="0.15">
      <c r="A19" s="2" t="s">
        <v>73</v>
      </c>
      <c r="B19" s="9" t="s">
        <v>9</v>
      </c>
      <c r="C19" s="2" t="s">
        <v>43</v>
      </c>
      <c r="D19" s="2" t="s">
        <v>118</v>
      </c>
      <c r="E19" s="2" t="s">
        <v>119</v>
      </c>
      <c r="F19" s="10" t="s">
        <v>120</v>
      </c>
      <c r="G19" s="2" t="s">
        <v>121</v>
      </c>
      <c r="H19" s="9" t="s">
        <v>21</v>
      </c>
      <c r="I19" s="12" t="str">
        <f>IF(H19="","",VLOOKUP(H19,[1]Sheet2!$C$1:$E$20,2,FALSE))</f>
        <v>業務用精白米 近江ブレンド25kg</v>
      </c>
      <c r="J19" s="12">
        <f>IF(H19="","",VLOOKUP(H19,[1]Sheet2!$C$1:$E$20,3,FALSE))</f>
        <v>5900</v>
      </c>
      <c r="K19" s="9">
        <v>1</v>
      </c>
      <c r="L19" s="13">
        <v>44121</v>
      </c>
      <c r="M19" s="9" t="s">
        <v>44</v>
      </c>
      <c r="O19" s="14">
        <f t="shared" si="0"/>
        <v>5900</v>
      </c>
      <c r="P19" s="2">
        <v>6710</v>
      </c>
      <c r="Q19" s="2">
        <v>330</v>
      </c>
      <c r="R19" s="15">
        <f t="shared" si="1"/>
        <v>480</v>
      </c>
      <c r="S19" s="35">
        <v>380172201813</v>
      </c>
    </row>
    <row r="20" spans="1:20" ht="13.5" x14ac:dyDescent="0.15">
      <c r="A20" s="2" t="s">
        <v>73</v>
      </c>
      <c r="B20" s="9" t="s">
        <v>9</v>
      </c>
      <c r="C20" s="2" t="s">
        <v>43</v>
      </c>
      <c r="D20" s="2" t="s">
        <v>122</v>
      </c>
      <c r="E20" s="2" t="s">
        <v>123</v>
      </c>
      <c r="F20" s="10" t="s">
        <v>124</v>
      </c>
      <c r="G20" s="2" t="s">
        <v>125</v>
      </c>
      <c r="H20" s="9" t="s">
        <v>21</v>
      </c>
      <c r="I20" s="12" t="str">
        <f>IF(H20="","",VLOOKUP(H20,[1]Sheet2!$C$1:$E$20,2,FALSE))</f>
        <v>業務用精白米 近江ブレンド25kg</v>
      </c>
      <c r="J20" s="12">
        <f>IF(H20="","",VLOOKUP(H20,[1]Sheet2!$C$1:$E$20,3,FALSE))</f>
        <v>5900</v>
      </c>
      <c r="K20" s="9">
        <v>2</v>
      </c>
      <c r="L20" s="13">
        <v>44121</v>
      </c>
      <c r="M20" s="9" t="s">
        <v>44</v>
      </c>
      <c r="O20" s="14">
        <f t="shared" si="0"/>
        <v>11800</v>
      </c>
      <c r="P20" s="2">
        <v>13090</v>
      </c>
      <c r="Q20" s="2">
        <v>440</v>
      </c>
      <c r="R20" s="15">
        <f t="shared" si="1"/>
        <v>850</v>
      </c>
      <c r="S20" s="35">
        <v>380172201824</v>
      </c>
    </row>
    <row r="21" spans="1:20" ht="13.5" x14ac:dyDescent="0.15">
      <c r="B21" s="9"/>
      <c r="F21" s="10"/>
      <c r="H21" s="9"/>
      <c r="I21" s="12"/>
      <c r="J21" s="12"/>
      <c r="K21" s="9"/>
      <c r="L21" s="13"/>
      <c r="M21" s="9"/>
      <c r="O21" s="14"/>
      <c r="R21" s="15"/>
      <c r="S21" s="35">
        <v>441728291701</v>
      </c>
    </row>
    <row r="22" spans="1:20" ht="13.5" x14ac:dyDescent="0.15">
      <c r="A22" s="2" t="s">
        <v>73</v>
      </c>
      <c r="B22" s="9" t="s">
        <v>9</v>
      </c>
      <c r="C22" s="2" t="s">
        <v>43</v>
      </c>
      <c r="D22" s="2" t="s">
        <v>126</v>
      </c>
      <c r="E22" s="2" t="s">
        <v>127</v>
      </c>
      <c r="F22" s="10" t="s">
        <v>128</v>
      </c>
      <c r="G22" s="2" t="s">
        <v>129</v>
      </c>
      <c r="H22" s="9" t="s">
        <v>21</v>
      </c>
      <c r="I22" s="12" t="str">
        <f>IF(H22="","",VLOOKUP(H22,[1]Sheet2!$C$1:$E$20,2,FALSE))</f>
        <v>業務用精白米 近江ブレンド25kg</v>
      </c>
      <c r="J22" s="12">
        <f>IF(H22="","",VLOOKUP(H22,[1]Sheet2!$C$1:$E$20,3,FALSE))</f>
        <v>5900</v>
      </c>
      <c r="K22" s="9">
        <v>3</v>
      </c>
      <c r="L22" s="13">
        <v>44121</v>
      </c>
      <c r="M22" s="9" t="s">
        <v>44</v>
      </c>
      <c r="O22" s="14">
        <f t="shared" si="0"/>
        <v>17700</v>
      </c>
      <c r="P22" s="2">
        <v>19470</v>
      </c>
      <c r="Q22" s="2">
        <v>440</v>
      </c>
      <c r="R22" s="15">
        <f t="shared" si="1"/>
        <v>1330</v>
      </c>
      <c r="S22" s="35">
        <v>380172201835</v>
      </c>
    </row>
    <row r="23" spans="1:20" ht="13.5" x14ac:dyDescent="0.15">
      <c r="B23" s="9"/>
      <c r="F23" s="10"/>
      <c r="H23" s="9"/>
      <c r="I23" s="12"/>
      <c r="J23" s="12"/>
      <c r="K23" s="9"/>
      <c r="L23" s="13"/>
      <c r="M23" s="9"/>
      <c r="O23" s="14"/>
      <c r="R23" s="15"/>
      <c r="S23" s="35">
        <v>441728291712</v>
      </c>
    </row>
    <row r="24" spans="1:20" ht="13.5" x14ac:dyDescent="0.15">
      <c r="B24" s="9"/>
      <c r="F24" s="10"/>
      <c r="H24" s="9"/>
      <c r="I24" s="12"/>
      <c r="J24" s="12"/>
      <c r="K24" s="9"/>
      <c r="L24" s="13"/>
      <c r="M24" s="9"/>
      <c r="O24" s="14"/>
      <c r="R24" s="15"/>
      <c r="S24" s="35">
        <v>441728291782</v>
      </c>
    </row>
    <row r="25" spans="1:20" ht="13.5" x14ac:dyDescent="0.15">
      <c r="A25" s="2" t="s">
        <v>73</v>
      </c>
      <c r="B25" s="9" t="s">
        <v>9</v>
      </c>
      <c r="C25" s="2" t="s">
        <v>43</v>
      </c>
      <c r="D25" s="2" t="s">
        <v>130</v>
      </c>
      <c r="E25" s="2" t="s">
        <v>131</v>
      </c>
      <c r="F25" s="10" t="s">
        <v>132</v>
      </c>
      <c r="G25" s="2" t="s">
        <v>133</v>
      </c>
      <c r="H25" s="9" t="s">
        <v>21</v>
      </c>
      <c r="I25" s="12" t="str">
        <f>IF(H25="","",VLOOKUP(H25,[1]Sheet2!$C$1:$E$20,2,FALSE))</f>
        <v>業務用精白米 近江ブレンド25kg</v>
      </c>
      <c r="J25" s="12">
        <f>IF(H25="","",VLOOKUP(H25,[1]Sheet2!$C$1:$E$20,3,FALSE))</f>
        <v>5900</v>
      </c>
      <c r="K25" s="9">
        <v>1</v>
      </c>
      <c r="L25" s="13">
        <v>44121</v>
      </c>
      <c r="M25" s="9" t="s">
        <v>44</v>
      </c>
      <c r="O25" s="14">
        <f t="shared" si="0"/>
        <v>5900</v>
      </c>
      <c r="P25" s="2">
        <v>6710</v>
      </c>
      <c r="Q25" s="2">
        <v>330</v>
      </c>
      <c r="R25" s="15">
        <f t="shared" si="1"/>
        <v>480</v>
      </c>
      <c r="S25" s="35">
        <v>380172201846</v>
      </c>
    </row>
    <row r="26" spans="1:20" ht="13.5" x14ac:dyDescent="0.15">
      <c r="A26" s="2" t="s">
        <v>73</v>
      </c>
      <c r="B26" s="9" t="s">
        <v>9</v>
      </c>
      <c r="C26" s="2" t="s">
        <v>43</v>
      </c>
      <c r="D26" s="2" t="s">
        <v>134</v>
      </c>
      <c r="E26" s="2" t="s">
        <v>115</v>
      </c>
      <c r="F26" s="10" t="s">
        <v>135</v>
      </c>
      <c r="G26" s="2" t="s">
        <v>140</v>
      </c>
      <c r="H26" s="9" t="s">
        <v>21</v>
      </c>
      <c r="I26" s="12" t="str">
        <f>IF(H26="","",VLOOKUP(H26,[1]Sheet2!$C$1:$E$20,2,FALSE))</f>
        <v>業務用精白米 近江ブレンド25kg</v>
      </c>
      <c r="J26" s="12">
        <f>IF(H26="","",VLOOKUP(H26,[1]Sheet2!$C$1:$E$20,3,FALSE))</f>
        <v>5900</v>
      </c>
      <c r="K26" s="9">
        <v>2</v>
      </c>
      <c r="L26" s="13">
        <v>44121</v>
      </c>
      <c r="M26" s="9" t="s">
        <v>44</v>
      </c>
      <c r="O26" s="14">
        <f t="shared" si="0"/>
        <v>11800</v>
      </c>
      <c r="P26" s="2">
        <v>13200</v>
      </c>
      <c r="Q26" s="2">
        <v>440</v>
      </c>
      <c r="R26" s="15">
        <f t="shared" si="1"/>
        <v>960</v>
      </c>
      <c r="S26" s="35">
        <v>380172201850</v>
      </c>
    </row>
    <row r="27" spans="1:20" ht="13.5" x14ac:dyDescent="0.15">
      <c r="B27" s="9"/>
      <c r="F27" s="10"/>
      <c r="H27" s="9"/>
      <c r="I27" s="12"/>
      <c r="J27" s="12"/>
      <c r="K27" s="9"/>
      <c r="L27" s="13"/>
      <c r="M27" s="9"/>
      <c r="O27" s="14"/>
      <c r="R27" s="15"/>
      <c r="S27" s="35">
        <v>441728291723</v>
      </c>
    </row>
    <row r="28" spans="1:20" ht="13.5" x14ac:dyDescent="0.15">
      <c r="A28" s="2" t="s">
        <v>73</v>
      </c>
      <c r="B28" s="9" t="s">
        <v>9</v>
      </c>
      <c r="C28" s="2" t="s">
        <v>43</v>
      </c>
      <c r="D28" s="2" t="s">
        <v>141</v>
      </c>
      <c r="E28" s="2" t="s">
        <v>142</v>
      </c>
      <c r="F28" s="10" t="s">
        <v>143</v>
      </c>
      <c r="G28" s="2" t="s">
        <v>144</v>
      </c>
      <c r="H28" s="9" t="s">
        <v>21</v>
      </c>
      <c r="I28" s="12" t="str">
        <f>IF(H28="","",VLOOKUP(H28,[1]Sheet2!$C$1:$E$20,2,FALSE))</f>
        <v>業務用精白米 近江ブレンド25kg</v>
      </c>
      <c r="J28" s="12">
        <f>IF(H28="","",VLOOKUP(H28,[1]Sheet2!$C$1:$E$20,3,FALSE))</f>
        <v>5900</v>
      </c>
      <c r="K28" s="9">
        <v>1</v>
      </c>
      <c r="L28" s="13">
        <v>44121</v>
      </c>
      <c r="M28" s="9" t="s">
        <v>44</v>
      </c>
      <c r="O28" s="14">
        <f t="shared" ref="O28" si="2">IF(H28="","",J28*K28)</f>
        <v>5900</v>
      </c>
      <c r="P28" s="2">
        <v>6710</v>
      </c>
      <c r="Q28" s="2">
        <v>330</v>
      </c>
      <c r="R28" s="15">
        <f t="shared" ref="R28" si="3">IF(J28="","",P28-J28*K28-N28-Q28)</f>
        <v>480</v>
      </c>
      <c r="S28" s="35">
        <v>380172201861</v>
      </c>
    </row>
    <row r="29" spans="1:20" ht="13.5" x14ac:dyDescent="0.15">
      <c r="A29" s="2" t="s">
        <v>73</v>
      </c>
      <c r="B29" s="9" t="s">
        <v>9</v>
      </c>
      <c r="C29" s="2" t="s">
        <v>149</v>
      </c>
      <c r="D29" s="2" t="s">
        <v>145</v>
      </c>
      <c r="E29" s="2" t="s">
        <v>146</v>
      </c>
      <c r="F29" s="10" t="s">
        <v>147</v>
      </c>
      <c r="G29" s="2" t="s">
        <v>148</v>
      </c>
      <c r="H29" s="9" t="s">
        <v>21</v>
      </c>
      <c r="I29" s="12" t="str">
        <f>IF(H29="","",VLOOKUP(H29,[1]Sheet2!$C$1:$E$20,2,FALSE))</f>
        <v>業務用精白米 近江ブレンド25kg</v>
      </c>
      <c r="J29" s="12">
        <f>IF(H29="","",VLOOKUP(H29,[1]Sheet2!$C$1:$E$20,3,FALSE))</f>
        <v>5900</v>
      </c>
      <c r="K29" s="9">
        <v>1</v>
      </c>
      <c r="L29" s="13">
        <v>44121</v>
      </c>
      <c r="M29" s="34" t="s">
        <v>8</v>
      </c>
      <c r="O29" s="14">
        <f t="shared" ref="O29" si="4">IF(H29="","",J29*K29)</f>
        <v>5900</v>
      </c>
      <c r="P29" s="2">
        <v>6710</v>
      </c>
      <c r="Q29" s="2">
        <v>330</v>
      </c>
      <c r="R29" s="15">
        <f t="shared" ref="R29" si="5">IF(J29="","",P29-J29*K29-N29-Q29)</f>
        <v>480</v>
      </c>
      <c r="S29" s="35">
        <v>380172201872</v>
      </c>
    </row>
    <row r="30" spans="1:20" ht="13.5" x14ac:dyDescent="0.15">
      <c r="A30" s="2" t="s">
        <v>73</v>
      </c>
      <c r="B30" s="9" t="s">
        <v>9</v>
      </c>
      <c r="C30" s="2" t="s">
        <v>43</v>
      </c>
      <c r="D30" s="2" t="s">
        <v>150</v>
      </c>
      <c r="E30" s="2" t="s">
        <v>151</v>
      </c>
      <c r="F30" s="10" t="s">
        <v>152</v>
      </c>
      <c r="G30" s="2" t="s">
        <v>153</v>
      </c>
      <c r="H30" s="9" t="s">
        <v>21</v>
      </c>
      <c r="I30" s="12" t="str">
        <f>IF(H30="","",VLOOKUP(H30,[1]Sheet2!$C$1:$E$20,2,FALSE))</f>
        <v>業務用精白米 近江ブレンド25kg</v>
      </c>
      <c r="J30" s="12">
        <f>IF(H30="","",VLOOKUP(H30,[1]Sheet2!$C$1:$E$20,3,FALSE))</f>
        <v>5900</v>
      </c>
      <c r="K30" s="9">
        <v>1</v>
      </c>
      <c r="L30" s="13">
        <v>44122</v>
      </c>
      <c r="M30" s="34" t="s">
        <v>65</v>
      </c>
      <c r="O30" s="14">
        <f t="shared" ref="O30" si="6">IF(H30="","",J30*K30)</f>
        <v>5900</v>
      </c>
      <c r="P30" s="2">
        <v>6710</v>
      </c>
      <c r="Q30" s="2">
        <v>330</v>
      </c>
      <c r="R30" s="15">
        <f t="shared" ref="R30" si="7">IF(J30="","",P30-J30*K30-N30-Q30)</f>
        <v>480</v>
      </c>
      <c r="S30" s="35">
        <v>380172201883</v>
      </c>
    </row>
    <row r="31" spans="1:20" s="29" customFormat="1" ht="13.5" x14ac:dyDescent="0.15">
      <c r="A31" s="29" t="s">
        <v>73</v>
      </c>
      <c r="B31" s="30" t="s">
        <v>67</v>
      </c>
      <c r="C31" s="29" t="s">
        <v>43</v>
      </c>
      <c r="D31" s="29" t="s">
        <v>136</v>
      </c>
      <c r="E31" s="29" t="s">
        <v>115</v>
      </c>
      <c r="F31" s="29" t="s">
        <v>137</v>
      </c>
      <c r="G31" s="29" t="s">
        <v>138</v>
      </c>
      <c r="H31" s="30" t="s">
        <v>21</v>
      </c>
      <c r="I31" s="31" t="str">
        <f>IF(H31="","",VLOOKUP(H31,[1]Sheet2!$C$1:$E$20,2,FALSE))</f>
        <v>業務用精白米 近江ブレンド25kg</v>
      </c>
      <c r="J31" s="31">
        <f>IF(H31="","",VLOOKUP(H31,[1]Sheet2!$C$1:$E$20,3,FALSE))</f>
        <v>5900</v>
      </c>
      <c r="K31" s="30">
        <v>1</v>
      </c>
      <c r="L31" s="32">
        <v>44121</v>
      </c>
      <c r="M31" s="30" t="s">
        <v>44</v>
      </c>
      <c r="O31" s="33">
        <f t="shared" si="0"/>
        <v>5900</v>
      </c>
      <c r="P31" s="29">
        <v>6710</v>
      </c>
      <c r="Q31" s="29">
        <v>330</v>
      </c>
      <c r="R31" s="33">
        <f t="shared" si="1"/>
        <v>480</v>
      </c>
      <c r="S31" s="35">
        <v>441728291734</v>
      </c>
      <c r="T31" s="29" t="s">
        <v>139</v>
      </c>
    </row>
    <row r="32" spans="1:20" s="25" customFormat="1" x14ac:dyDescent="0.15">
      <c r="K32" s="25">
        <f>SUM(K4:K31)</f>
        <v>28</v>
      </c>
      <c r="O32" s="26">
        <f>SUM(O4:O31)</f>
        <v>166500</v>
      </c>
      <c r="P32" s="25">
        <f>SUM(P4:P31)</f>
        <v>186580</v>
      </c>
      <c r="R32" s="25">
        <f>SUM(R4:R31)</f>
        <v>12710</v>
      </c>
    </row>
  </sheetData>
  <phoneticPr fontId="19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Sheet2!$B$2:$B$7</xm:f>
          </x14:formula1>
          <xm:sqref>M4:M12</xm:sqref>
        </x14:dataValidation>
        <x14:dataValidation type="list" allowBlank="1" showInputMessage="1" showErrorMessage="1" xr:uid="{00000000-0002-0000-0000-000001000000}">
          <x14:formula1>
            <xm:f>Sheet2!$A$2:$A$4</xm:f>
          </x14:formula1>
          <xm:sqref>B4:B12</xm:sqref>
        </x14:dataValidation>
        <x14:dataValidation type="list" allowBlank="1" showInputMessage="1" showErrorMessage="1" xr:uid="{00000000-0002-0000-0000-000002000000}">
          <x14:formula1>
            <xm:f>Sheet2!$C$2:$C$20</xm:f>
          </x14:formula1>
          <xm:sqref>H4:H12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zoomScale="115" zoomScaleNormal="115" workbookViewId="0">
      <selection activeCell="B2" sqref="B2"/>
    </sheetView>
  </sheetViews>
  <sheetFormatPr defaultColWidth="9" defaultRowHeight="13.5" x14ac:dyDescent="0.15"/>
  <cols>
    <col min="1" max="1" width="69.625" style="20" customWidth="1"/>
    <col min="2" max="2" width="14.625" style="20" customWidth="1"/>
    <col min="3" max="3" width="13.375" style="20" customWidth="1"/>
    <col min="4" max="4" width="29.375" style="20" customWidth="1"/>
    <col min="5" max="16384" width="9" style="20"/>
  </cols>
  <sheetData>
    <row r="1" spans="1:6" x14ac:dyDescent="0.15">
      <c r="A1" s="19" t="s">
        <v>61</v>
      </c>
      <c r="B1" s="19" t="s">
        <v>62</v>
      </c>
      <c r="C1" s="20" t="s">
        <v>63</v>
      </c>
      <c r="D1" s="20" t="s">
        <v>3</v>
      </c>
      <c r="E1" s="20" t="s">
        <v>4</v>
      </c>
    </row>
    <row r="2" spans="1:6" x14ac:dyDescent="0.15">
      <c r="A2" s="19" t="s">
        <v>64</v>
      </c>
      <c r="B2" s="19" t="s">
        <v>65</v>
      </c>
      <c r="C2" s="20" t="s">
        <v>21</v>
      </c>
      <c r="D2" s="20" t="s">
        <v>66</v>
      </c>
      <c r="E2" s="28">
        <v>5900</v>
      </c>
      <c r="F2" s="1">
        <v>6380</v>
      </c>
    </row>
    <row r="3" spans="1:6" x14ac:dyDescent="0.15">
      <c r="A3" s="19" t="s">
        <v>67</v>
      </c>
      <c r="B3" s="19" t="s">
        <v>8</v>
      </c>
      <c r="C3" s="20" t="s">
        <v>68</v>
      </c>
      <c r="D3" s="20" t="s">
        <v>69</v>
      </c>
      <c r="E3" s="28">
        <v>6000</v>
      </c>
      <c r="F3" s="1">
        <v>6480</v>
      </c>
    </row>
    <row r="4" spans="1:6" x14ac:dyDescent="0.15">
      <c r="A4" s="19" t="s">
        <v>70</v>
      </c>
      <c r="B4" s="19" t="s">
        <v>7</v>
      </c>
      <c r="C4" s="20" t="s">
        <v>51</v>
      </c>
      <c r="D4" s="22" t="s">
        <v>54</v>
      </c>
      <c r="E4" s="28">
        <v>7200</v>
      </c>
      <c r="F4" s="1">
        <v>7610</v>
      </c>
    </row>
    <row r="5" spans="1:6" x14ac:dyDescent="0.15">
      <c r="A5" s="19"/>
      <c r="B5" s="19" t="s">
        <v>6</v>
      </c>
      <c r="C5" s="20" t="s">
        <v>52</v>
      </c>
      <c r="D5" s="20" t="s">
        <v>72</v>
      </c>
      <c r="E5" s="27">
        <v>9800</v>
      </c>
      <c r="F5" s="1">
        <v>10199</v>
      </c>
    </row>
    <row r="6" spans="1:6" x14ac:dyDescent="0.15">
      <c r="A6" s="19"/>
      <c r="B6" s="19" t="s">
        <v>44</v>
      </c>
      <c r="C6" s="20" t="s">
        <v>53</v>
      </c>
      <c r="D6" s="20" t="s">
        <v>71</v>
      </c>
      <c r="E6" s="27">
        <v>10500</v>
      </c>
      <c r="F6" s="1">
        <v>10900</v>
      </c>
    </row>
    <row r="7" spans="1:6" x14ac:dyDescent="0.15">
      <c r="A7" s="19"/>
      <c r="C7" s="20" t="s">
        <v>55</v>
      </c>
      <c r="D7" s="20" t="s">
        <v>58</v>
      </c>
      <c r="E7" s="27">
        <v>8000</v>
      </c>
      <c r="F7" s="1"/>
    </row>
    <row r="8" spans="1:6" x14ac:dyDescent="0.15">
      <c r="A8" s="19"/>
      <c r="C8" s="20" t="s">
        <v>56</v>
      </c>
      <c r="D8" s="20" t="s">
        <v>59</v>
      </c>
      <c r="E8" s="27">
        <v>9800</v>
      </c>
      <c r="F8" s="1">
        <v>10199</v>
      </c>
    </row>
    <row r="9" spans="1:6" x14ac:dyDescent="0.15">
      <c r="A9" s="19"/>
      <c r="C9" s="20" t="s">
        <v>57</v>
      </c>
      <c r="D9" s="20" t="s">
        <v>60</v>
      </c>
      <c r="E9" s="27">
        <v>7200</v>
      </c>
      <c r="F9" s="1"/>
    </row>
    <row r="21" spans="1:4" ht="14.25" x14ac:dyDescent="0.15">
      <c r="A21" s="16" t="s">
        <v>46</v>
      </c>
      <c r="B21" s="22"/>
      <c r="C21"/>
      <c r="D21"/>
    </row>
    <row r="22" spans="1:4" x14ac:dyDescent="0.15">
      <c r="A22" s="23"/>
      <c r="B22" s="23"/>
      <c r="C22" s="23"/>
      <c r="D22"/>
    </row>
    <row r="23" spans="1:4" ht="18.75" x14ac:dyDescent="0.15">
      <c r="A23" s="17" t="s">
        <v>23</v>
      </c>
      <c r="B23" s="17" t="s">
        <v>24</v>
      </c>
      <c r="C23" s="17" t="s">
        <v>25</v>
      </c>
      <c r="D23"/>
    </row>
    <row r="24" spans="1:4" s="1" customFormat="1" ht="18.75" x14ac:dyDescent="0.15">
      <c r="A24" s="18" t="s">
        <v>47</v>
      </c>
      <c r="B24" s="18">
        <v>2400</v>
      </c>
      <c r="C24" s="18" t="s">
        <v>48</v>
      </c>
    </row>
    <row r="25" spans="1:4" ht="18.75" customHeight="1" x14ac:dyDescent="0.15">
      <c r="A25" s="18" t="s">
        <v>27</v>
      </c>
      <c r="B25" s="18">
        <v>900</v>
      </c>
      <c r="C25" s="18" t="s">
        <v>26</v>
      </c>
      <c r="D25"/>
    </row>
    <row r="26" spans="1:4" ht="18.75" customHeight="1" x14ac:dyDescent="0.15">
      <c r="A26" s="18" t="s">
        <v>28</v>
      </c>
      <c r="B26" s="18">
        <v>900</v>
      </c>
      <c r="C26" s="18" t="s">
        <v>26</v>
      </c>
      <c r="D26" s="24"/>
    </row>
    <row r="27" spans="1:4" ht="18.75" customHeight="1" x14ac:dyDescent="0.15">
      <c r="A27" s="18" t="s">
        <v>29</v>
      </c>
      <c r="B27" s="18">
        <v>850</v>
      </c>
      <c r="C27" s="18" t="s">
        <v>26</v>
      </c>
      <c r="D27"/>
    </row>
    <row r="28" spans="1:4" ht="18.75" customHeight="1" x14ac:dyDescent="0.15">
      <c r="A28" s="18" t="s">
        <v>30</v>
      </c>
      <c r="B28" s="18">
        <v>850</v>
      </c>
      <c r="C28" s="18" t="s">
        <v>26</v>
      </c>
      <c r="D28"/>
    </row>
    <row r="29" spans="1:4" ht="18.75" customHeight="1" x14ac:dyDescent="0.15">
      <c r="A29" s="18" t="s">
        <v>31</v>
      </c>
      <c r="B29" s="18">
        <v>850</v>
      </c>
      <c r="C29" s="18" t="s">
        <v>26</v>
      </c>
      <c r="D29"/>
    </row>
    <row r="30" spans="1:4" ht="18.75" customHeight="1" x14ac:dyDescent="0.15">
      <c r="A30" s="18" t="s">
        <v>32</v>
      </c>
      <c r="B30" s="18">
        <v>750</v>
      </c>
      <c r="C30" s="18" t="s">
        <v>26</v>
      </c>
      <c r="D30"/>
    </row>
    <row r="31" spans="1:4" ht="18.75" customHeight="1" x14ac:dyDescent="0.15">
      <c r="A31" s="18" t="s">
        <v>33</v>
      </c>
      <c r="B31" s="18">
        <v>850</v>
      </c>
      <c r="C31" s="18" t="s">
        <v>26</v>
      </c>
      <c r="D31"/>
    </row>
    <row r="32" spans="1:4" ht="18.75" customHeight="1" x14ac:dyDescent="0.15">
      <c r="A32" s="18" t="s">
        <v>34</v>
      </c>
      <c r="B32" s="18">
        <v>850</v>
      </c>
      <c r="C32" s="18" t="s">
        <v>26</v>
      </c>
      <c r="D32"/>
    </row>
    <row r="33" spans="1:4" ht="18.75" customHeight="1" x14ac:dyDescent="0.15">
      <c r="A33" s="18" t="s">
        <v>35</v>
      </c>
      <c r="B33" s="18">
        <v>900</v>
      </c>
      <c r="C33" s="18" t="s">
        <v>26</v>
      </c>
      <c r="D33"/>
    </row>
    <row r="34" spans="1:4" ht="15" x14ac:dyDescent="0.15">
      <c r="A34" s="21"/>
    </row>
    <row r="35" spans="1:4" ht="15" x14ac:dyDescent="0.15">
      <c r="A35" s="21" t="s">
        <v>38</v>
      </c>
    </row>
    <row r="36" spans="1:4" ht="15" x14ac:dyDescent="0.15">
      <c r="A36" s="21" t="s">
        <v>39</v>
      </c>
    </row>
    <row r="37" spans="1:4" ht="15" x14ac:dyDescent="0.15">
      <c r="A37" s="21" t="s">
        <v>40</v>
      </c>
    </row>
    <row r="38" spans="1:4" ht="15" x14ac:dyDescent="0.15">
      <c r="A38" s="21" t="s">
        <v>41</v>
      </c>
    </row>
    <row r="39" spans="1:4" ht="15" x14ac:dyDescent="0.15">
      <c r="A39" s="21" t="s">
        <v>42</v>
      </c>
    </row>
    <row r="41" spans="1:4" x14ac:dyDescent="0.15">
      <c r="A41" s="1" t="s">
        <v>45</v>
      </c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</dc:creator>
  <cp:lastModifiedBy>yamada</cp:lastModifiedBy>
  <dcterms:created xsi:type="dcterms:W3CDTF">2015-07-04T07:38:35Z</dcterms:created>
  <dcterms:modified xsi:type="dcterms:W3CDTF">2020-10-15T08:59:28Z</dcterms:modified>
</cp:coreProperties>
</file>