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ADMIN\Documents\EXCEL\INTERMEDIATE 2\workbook2-IF,AND,OR\"/>
    </mc:Choice>
  </mc:AlternateContent>
  <xr:revisionPtr revIDLastSave="0" documentId="13_ncr:1_{05425816-B691-4DD6-89CB-CD6B5A7F10F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2" l="1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Q5" i="2"/>
  <c r="Q6" i="2"/>
  <c r="Q7" i="2"/>
  <c r="Q8" i="2"/>
  <c r="Q9" i="2"/>
  <c r="Q10" i="2"/>
  <c r="Q11" i="2"/>
  <c r="Q12" i="2"/>
  <c r="R12" i="2" s="1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4" i="2"/>
  <c r="R4" i="2" s="1"/>
  <c r="R5" i="2"/>
  <c r="R6" i="2"/>
  <c r="R7" i="2"/>
  <c r="R8" i="2"/>
  <c r="R9" i="2"/>
  <c r="R10" i="2"/>
  <c r="R11" i="2"/>
  <c r="R13" i="2"/>
  <c r="R14" i="2"/>
  <c r="R15" i="2"/>
  <c r="R16" i="2"/>
  <c r="R17" i="2"/>
  <c r="R18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N4" i="2"/>
  <c r="O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4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G4" i="2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G65" i="2"/>
  <c r="I65" i="2" s="1"/>
  <c r="G66" i="2"/>
  <c r="I66" i="2" s="1"/>
  <c r="G67" i="2"/>
  <c r="I67" i="2" s="1"/>
  <c r="G68" i="2"/>
  <c r="I68" i="2" s="1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U5" i="2" l="1"/>
  <c r="D7" i="1"/>
  <c r="U4" i="2" s="1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130" i="2"/>
  <c r="P134" i="2"/>
  <c r="P138" i="2"/>
  <c r="P142" i="2"/>
  <c r="P146" i="2"/>
  <c r="P150" i="2"/>
  <c r="P154" i="2"/>
  <c r="P158" i="2"/>
  <c r="P162" i="2"/>
  <c r="P166" i="2"/>
  <c r="P170" i="2"/>
  <c r="P174" i="2"/>
  <c r="P178" i="2"/>
  <c r="P182" i="2"/>
  <c r="P186" i="2"/>
  <c r="P190" i="2"/>
  <c r="P194" i="2"/>
  <c r="P198" i="2"/>
  <c r="P202" i="2"/>
  <c r="P206" i="2"/>
  <c r="P210" i="2"/>
  <c r="P214" i="2"/>
  <c r="P218" i="2"/>
  <c r="P222" i="2"/>
  <c r="P226" i="2"/>
  <c r="P230" i="2"/>
  <c r="P234" i="2"/>
  <c r="P238" i="2"/>
  <c r="P242" i="2"/>
  <c r="P246" i="2"/>
  <c r="P250" i="2"/>
  <c r="P254" i="2"/>
  <c r="P258" i="2"/>
  <c r="P262" i="2"/>
  <c r="P266" i="2"/>
  <c r="P270" i="2"/>
  <c r="P274" i="2"/>
  <c r="P278" i="2"/>
  <c r="P282" i="2"/>
  <c r="P286" i="2"/>
  <c r="P290" i="2"/>
  <c r="P294" i="2"/>
  <c r="P298" i="2"/>
  <c r="P302" i="2"/>
  <c r="P306" i="2"/>
  <c r="P310" i="2"/>
  <c r="P314" i="2"/>
  <c r="P318" i="2"/>
  <c r="P322" i="2"/>
  <c r="P326" i="2"/>
  <c r="P330" i="2"/>
  <c r="P334" i="2"/>
  <c r="P338" i="2"/>
  <c r="P342" i="2"/>
  <c r="P346" i="2"/>
  <c r="P350" i="2"/>
  <c r="P354" i="2"/>
  <c r="P358" i="2"/>
  <c r="P362" i="2"/>
  <c r="P366" i="2"/>
  <c r="P370" i="2"/>
  <c r="P374" i="2"/>
  <c r="P378" i="2"/>
  <c r="P382" i="2"/>
  <c r="P386" i="2"/>
  <c r="P390" i="2"/>
  <c r="P394" i="2"/>
  <c r="P398" i="2"/>
  <c r="P402" i="2"/>
  <c r="P406" i="2"/>
  <c r="P410" i="2"/>
  <c r="P414" i="2"/>
  <c r="P418" i="2"/>
  <c r="P422" i="2"/>
  <c r="P426" i="2"/>
  <c r="P430" i="2"/>
  <c r="P434" i="2"/>
  <c r="P438" i="2"/>
  <c r="P442" i="2"/>
  <c r="P446" i="2"/>
  <c r="P450" i="2"/>
  <c r="P454" i="2"/>
  <c r="P458" i="2"/>
  <c r="P462" i="2"/>
  <c r="P466" i="2"/>
  <c r="P470" i="2"/>
  <c r="P474" i="2"/>
  <c r="P478" i="2"/>
  <c r="P482" i="2"/>
  <c r="P486" i="2"/>
  <c r="P490" i="2"/>
  <c r="P494" i="2"/>
  <c r="P498" i="2"/>
  <c r="P502" i="2"/>
  <c r="P506" i="2"/>
  <c r="P510" i="2"/>
  <c r="P514" i="2"/>
  <c r="P518" i="2"/>
  <c r="P522" i="2"/>
  <c r="P526" i="2"/>
  <c r="P530" i="2"/>
  <c r="P534" i="2"/>
  <c r="P538" i="2"/>
  <c r="P542" i="2"/>
  <c r="P546" i="2"/>
  <c r="P550" i="2"/>
  <c r="P554" i="2"/>
  <c r="P558" i="2"/>
  <c r="P562" i="2"/>
  <c r="P566" i="2"/>
  <c r="P570" i="2"/>
  <c r="P574" i="2"/>
  <c r="P578" i="2"/>
  <c r="P582" i="2"/>
  <c r="P586" i="2"/>
  <c r="P590" i="2"/>
  <c r="P594" i="2"/>
  <c r="P598" i="2"/>
  <c r="P602" i="2"/>
  <c r="P606" i="2"/>
  <c r="P610" i="2"/>
  <c r="P614" i="2"/>
  <c r="P618" i="2"/>
  <c r="P622" i="2"/>
  <c r="P626" i="2"/>
  <c r="P630" i="2"/>
  <c r="P634" i="2"/>
  <c r="P638" i="2"/>
  <c r="P642" i="2"/>
  <c r="P646" i="2"/>
  <c r="P650" i="2"/>
  <c r="P654" i="2"/>
  <c r="P648" i="2" l="1"/>
  <c r="P640" i="2"/>
  <c r="P632" i="2"/>
  <c r="P624" i="2"/>
  <c r="P616" i="2"/>
  <c r="P608" i="2"/>
  <c r="P592" i="2"/>
  <c r="P584" i="2"/>
  <c r="P576" i="2"/>
  <c r="P568" i="2"/>
  <c r="P560" i="2"/>
  <c r="P552" i="2"/>
  <c r="P544" i="2"/>
  <c r="P536" i="2"/>
  <c r="P528" i="2"/>
  <c r="P520" i="2"/>
  <c r="P512" i="2"/>
  <c r="P504" i="2"/>
  <c r="P496" i="2"/>
  <c r="P488" i="2"/>
  <c r="P480" i="2"/>
  <c r="P472" i="2"/>
  <c r="P464" i="2"/>
  <c r="P456" i="2"/>
  <c r="P448" i="2"/>
  <c r="P440" i="2"/>
  <c r="P432" i="2"/>
  <c r="P424" i="2"/>
  <c r="P416" i="2"/>
  <c r="P408" i="2"/>
  <c r="P400" i="2"/>
  <c r="P392" i="2"/>
  <c r="P384" i="2"/>
  <c r="P376" i="2"/>
  <c r="P368" i="2"/>
  <c r="P360" i="2"/>
  <c r="P352" i="2"/>
  <c r="P344" i="2"/>
  <c r="P336" i="2"/>
  <c r="P328" i="2"/>
  <c r="P320" i="2"/>
  <c r="P312" i="2"/>
  <c r="P304" i="2"/>
  <c r="P296" i="2"/>
  <c r="P288" i="2"/>
  <c r="P280" i="2"/>
  <c r="P272" i="2"/>
  <c r="P264" i="2"/>
  <c r="P256" i="2"/>
  <c r="P248" i="2"/>
  <c r="P240" i="2"/>
  <c r="P232" i="2"/>
  <c r="P224" i="2"/>
  <c r="P216" i="2"/>
  <c r="P208" i="2"/>
  <c r="P200" i="2"/>
  <c r="P192" i="2"/>
  <c r="P184" i="2"/>
  <c r="P176" i="2"/>
  <c r="P168" i="2"/>
  <c r="P160" i="2"/>
  <c r="P152" i="2"/>
  <c r="P144" i="2"/>
  <c r="P136" i="2"/>
  <c r="P128" i="2"/>
  <c r="P120" i="2"/>
  <c r="P112" i="2"/>
  <c r="P104" i="2"/>
  <c r="P96" i="2"/>
  <c r="P88" i="2"/>
  <c r="P80" i="2"/>
  <c r="P72" i="2"/>
  <c r="P64" i="2"/>
  <c r="P56" i="2"/>
  <c r="P48" i="2"/>
  <c r="P40" i="2"/>
  <c r="P32" i="2"/>
  <c r="P24" i="2"/>
  <c r="P16" i="2"/>
  <c r="P8" i="2"/>
  <c r="P600" i="2"/>
  <c r="P604" i="2"/>
  <c r="P596" i="2"/>
  <c r="P588" i="2"/>
  <c r="P580" i="2"/>
  <c r="P572" i="2"/>
  <c r="P564" i="2"/>
  <c r="P556" i="2"/>
  <c r="P548" i="2"/>
  <c r="P540" i="2"/>
  <c r="P476" i="2"/>
  <c r="P412" i="2"/>
  <c r="P348" i="2"/>
  <c r="P268" i="2"/>
  <c r="P260" i="2"/>
  <c r="P252" i="2"/>
  <c r="P244" i="2"/>
  <c r="P236" i="2"/>
  <c r="P228" i="2"/>
  <c r="P220" i="2"/>
  <c r="P212" i="2"/>
  <c r="P204" i="2"/>
  <c r="P196" i="2"/>
  <c r="P188" i="2"/>
  <c r="P180" i="2"/>
  <c r="P172" i="2"/>
  <c r="P164" i="2"/>
  <c r="P156" i="2"/>
  <c r="P148" i="2"/>
  <c r="P140" i="2"/>
  <c r="P132" i="2"/>
  <c r="P124" i="2"/>
  <c r="P116" i="2"/>
  <c r="P108" i="2"/>
  <c r="P653" i="2"/>
  <c r="P645" i="2"/>
  <c r="P637" i="2"/>
  <c r="P629" i="2"/>
  <c r="P621" i="2"/>
  <c r="P613" i="2"/>
  <c r="P605" i="2"/>
  <c r="P597" i="2"/>
  <c r="P589" i="2"/>
  <c r="P581" i="2"/>
  <c r="P573" i="2"/>
  <c r="P565" i="2"/>
  <c r="P557" i="2"/>
  <c r="P549" i="2"/>
  <c r="P541" i="2"/>
  <c r="P533" i="2"/>
  <c r="P525" i="2"/>
  <c r="P517" i="2"/>
  <c r="P509" i="2"/>
  <c r="P501" i="2"/>
  <c r="P493" i="2"/>
  <c r="P485" i="2"/>
  <c r="P477" i="2"/>
  <c r="P469" i="2"/>
  <c r="P461" i="2"/>
  <c r="P453" i="2"/>
  <c r="P445" i="2"/>
  <c r="P437" i="2"/>
  <c r="P429" i="2"/>
  <c r="P421" i="2"/>
  <c r="P413" i="2"/>
  <c r="P405" i="2"/>
  <c r="P397" i="2"/>
  <c r="P389" i="2"/>
  <c r="P381" i="2"/>
  <c r="P373" i="2"/>
  <c r="P365" i="2"/>
  <c r="P357" i="2"/>
  <c r="P349" i="2"/>
  <c r="P341" i="2"/>
  <c r="P333" i="2"/>
  <c r="P325" i="2"/>
  <c r="P317" i="2"/>
  <c r="P309" i="2"/>
  <c r="P301" i="2"/>
  <c r="P293" i="2"/>
  <c r="P285" i="2"/>
  <c r="P277" i="2"/>
  <c r="P269" i="2"/>
  <c r="P261" i="2"/>
  <c r="P253" i="2"/>
  <c r="P245" i="2"/>
  <c r="P237" i="2"/>
  <c r="P229" i="2"/>
  <c r="P221" i="2"/>
  <c r="P213" i="2"/>
  <c r="P205" i="2"/>
  <c r="P197" i="2"/>
  <c r="P189" i="2"/>
  <c r="P181" i="2"/>
  <c r="P173" i="2"/>
  <c r="P165" i="2"/>
  <c r="P157" i="2"/>
  <c r="P149" i="2"/>
  <c r="P141" i="2"/>
  <c r="P133" i="2"/>
  <c r="P125" i="2"/>
  <c r="P117" i="2"/>
  <c r="P109" i="2"/>
  <c r="P101" i="2"/>
  <c r="P93" i="2"/>
  <c r="P85" i="2"/>
  <c r="P77" i="2"/>
  <c r="P69" i="2"/>
  <c r="P61" i="2"/>
  <c r="P53" i="2"/>
  <c r="P45" i="2"/>
  <c r="P37" i="2"/>
  <c r="P29" i="2"/>
  <c r="P21" i="2"/>
  <c r="P13" i="2"/>
  <c r="P5" i="2"/>
  <c r="P649" i="2"/>
  <c r="P641" i="2"/>
  <c r="P633" i="2"/>
  <c r="P625" i="2"/>
  <c r="P617" i="2"/>
  <c r="P609" i="2"/>
  <c r="P601" i="2"/>
  <c r="P593" i="2"/>
  <c r="P585" i="2"/>
  <c r="P577" i="2"/>
  <c r="P569" i="2"/>
  <c r="P561" i="2"/>
  <c r="P553" i="2"/>
  <c r="P545" i="2"/>
  <c r="P537" i="2"/>
  <c r="P529" i="2"/>
  <c r="P521" i="2"/>
  <c r="P513" i="2"/>
  <c r="P505" i="2"/>
  <c r="P497" i="2"/>
  <c r="P489" i="2"/>
  <c r="P481" i="2"/>
  <c r="P473" i="2"/>
  <c r="P465" i="2"/>
  <c r="P457" i="2"/>
  <c r="P449" i="2"/>
  <c r="P441" i="2"/>
  <c r="P433" i="2"/>
  <c r="P425" i="2"/>
  <c r="P417" i="2"/>
  <c r="P409" i="2"/>
  <c r="P401" i="2"/>
  <c r="P393" i="2"/>
  <c r="P385" i="2"/>
  <c r="P377" i="2"/>
  <c r="P369" i="2"/>
  <c r="P361" i="2"/>
  <c r="P353" i="2"/>
  <c r="P345" i="2"/>
  <c r="P337" i="2"/>
  <c r="P329" i="2"/>
  <c r="P321" i="2"/>
  <c r="P313" i="2"/>
  <c r="P305" i="2"/>
  <c r="P297" i="2"/>
  <c r="P289" i="2"/>
  <c r="P281" i="2"/>
  <c r="P273" i="2"/>
  <c r="P265" i="2"/>
  <c r="P257" i="2"/>
  <c r="P249" i="2"/>
  <c r="P241" i="2"/>
  <c r="P233" i="2"/>
  <c r="P225" i="2"/>
  <c r="P217" i="2"/>
  <c r="P209" i="2"/>
  <c r="P201" i="2"/>
  <c r="P193" i="2"/>
  <c r="P185" i="2"/>
  <c r="P177" i="2"/>
  <c r="P169" i="2"/>
  <c r="P161" i="2"/>
  <c r="P153" i="2"/>
  <c r="P145" i="2"/>
  <c r="P137" i="2"/>
  <c r="P129" i="2"/>
  <c r="P121" i="2"/>
  <c r="P113" i="2"/>
  <c r="P105" i="2"/>
  <c r="P97" i="2"/>
  <c r="P89" i="2"/>
  <c r="P81" i="2"/>
  <c r="P73" i="2"/>
  <c r="P65" i="2"/>
  <c r="P57" i="2"/>
  <c r="P49" i="2"/>
  <c r="P41" i="2"/>
  <c r="P33" i="2"/>
  <c r="P25" i="2"/>
  <c r="P17" i="2"/>
  <c r="P9" i="2"/>
  <c r="P647" i="2"/>
  <c r="P639" i="2"/>
  <c r="P631" i="2"/>
  <c r="P623" i="2"/>
  <c r="P615" i="2"/>
  <c r="P607" i="2"/>
  <c r="P599" i="2"/>
  <c r="P591" i="2"/>
  <c r="P583" i="2"/>
  <c r="P575" i="2"/>
  <c r="P567" i="2"/>
  <c r="P559" i="2"/>
  <c r="P551" i="2"/>
  <c r="P543" i="2"/>
  <c r="P535" i="2"/>
  <c r="P527" i="2"/>
  <c r="P519" i="2"/>
  <c r="P511" i="2"/>
  <c r="P503" i="2"/>
  <c r="P495" i="2"/>
  <c r="P487" i="2"/>
  <c r="P479" i="2"/>
  <c r="P471" i="2"/>
  <c r="P463" i="2"/>
  <c r="P455" i="2"/>
  <c r="P447" i="2"/>
  <c r="P439" i="2"/>
  <c r="P431" i="2"/>
  <c r="P423" i="2"/>
  <c r="P415" i="2"/>
  <c r="P407" i="2"/>
  <c r="P399" i="2"/>
  <c r="P391" i="2"/>
  <c r="P383" i="2"/>
  <c r="P375" i="2"/>
  <c r="P367" i="2"/>
  <c r="P359" i="2"/>
  <c r="P351" i="2"/>
  <c r="P343" i="2"/>
  <c r="P335" i="2"/>
  <c r="P327" i="2"/>
  <c r="P319" i="2"/>
  <c r="P311" i="2"/>
  <c r="P303" i="2"/>
  <c r="P295" i="2"/>
  <c r="P287" i="2"/>
  <c r="P279" i="2"/>
  <c r="P271" i="2"/>
  <c r="P263" i="2"/>
  <c r="P255" i="2"/>
  <c r="P247" i="2"/>
  <c r="P239" i="2"/>
  <c r="P231" i="2"/>
  <c r="P223" i="2"/>
  <c r="P215" i="2"/>
  <c r="P207" i="2"/>
  <c r="P199" i="2"/>
  <c r="P191" i="2"/>
  <c r="P183" i="2"/>
  <c r="P175" i="2"/>
  <c r="P167" i="2"/>
  <c r="P159" i="2"/>
  <c r="P151" i="2"/>
  <c r="P143" i="2"/>
  <c r="P135" i="2"/>
  <c r="P127" i="2"/>
  <c r="P119" i="2"/>
  <c r="P111" i="2"/>
  <c r="P103" i="2"/>
  <c r="P95" i="2"/>
  <c r="P87" i="2"/>
  <c r="P79" i="2"/>
  <c r="P71" i="2"/>
  <c r="P63" i="2"/>
  <c r="P55" i="2"/>
  <c r="P47" i="2"/>
  <c r="P39" i="2"/>
  <c r="P31" i="2"/>
  <c r="P23" i="2"/>
  <c r="P15" i="2"/>
  <c r="P7" i="2"/>
  <c r="P651" i="2"/>
  <c r="P643" i="2"/>
  <c r="P635" i="2"/>
  <c r="P627" i="2"/>
  <c r="P619" i="2"/>
  <c r="P611" i="2"/>
  <c r="P603" i="2"/>
  <c r="P595" i="2"/>
  <c r="P587" i="2"/>
  <c r="P579" i="2"/>
  <c r="P571" i="2"/>
  <c r="P563" i="2"/>
  <c r="P555" i="2"/>
  <c r="P547" i="2"/>
  <c r="P539" i="2"/>
  <c r="P531" i="2"/>
  <c r="P523" i="2"/>
  <c r="P515" i="2"/>
  <c r="P507" i="2"/>
  <c r="P499" i="2"/>
  <c r="P491" i="2"/>
  <c r="P483" i="2"/>
  <c r="P475" i="2"/>
  <c r="P467" i="2"/>
  <c r="P459" i="2"/>
  <c r="P451" i="2"/>
  <c r="P443" i="2"/>
  <c r="P435" i="2"/>
  <c r="P427" i="2"/>
  <c r="P419" i="2"/>
  <c r="P411" i="2"/>
  <c r="P403" i="2"/>
  <c r="P395" i="2"/>
  <c r="P387" i="2"/>
  <c r="P379" i="2"/>
  <c r="P371" i="2"/>
  <c r="P363" i="2"/>
  <c r="P355" i="2"/>
  <c r="P347" i="2"/>
  <c r="P339" i="2"/>
  <c r="P331" i="2"/>
  <c r="P323" i="2"/>
  <c r="P315" i="2"/>
  <c r="P307" i="2"/>
  <c r="P299" i="2"/>
  <c r="P291" i="2"/>
  <c r="P283" i="2"/>
  <c r="P275" i="2"/>
  <c r="P267" i="2"/>
  <c r="P259" i="2"/>
  <c r="P251" i="2"/>
  <c r="P243" i="2"/>
  <c r="P235" i="2"/>
  <c r="P227" i="2"/>
  <c r="P219" i="2"/>
  <c r="P211" i="2"/>
  <c r="P203" i="2"/>
  <c r="P195" i="2"/>
  <c r="P187" i="2"/>
  <c r="P179" i="2"/>
  <c r="P171" i="2"/>
  <c r="P163" i="2"/>
  <c r="P155" i="2"/>
  <c r="P147" i="2"/>
  <c r="P139" i="2"/>
  <c r="P131" i="2"/>
  <c r="P123" i="2"/>
  <c r="P115" i="2"/>
  <c r="P107" i="2"/>
  <c r="P99" i="2"/>
  <c r="P91" i="2"/>
  <c r="P83" i="2"/>
  <c r="P75" i="2"/>
  <c r="P67" i="2"/>
  <c r="P59" i="2"/>
  <c r="P51" i="2"/>
  <c r="P43" i="2"/>
  <c r="P35" i="2"/>
  <c r="P27" i="2"/>
  <c r="P19" i="2"/>
  <c r="P11" i="2"/>
  <c r="P652" i="2"/>
  <c r="P644" i="2"/>
  <c r="P636" i="2"/>
  <c r="P628" i="2"/>
  <c r="P620" i="2"/>
  <c r="P612" i="2"/>
  <c r="P532" i="2"/>
  <c r="P524" i="2"/>
  <c r="P516" i="2"/>
  <c r="P508" i="2"/>
  <c r="P500" i="2"/>
  <c r="P492" i="2"/>
  <c r="P484" i="2"/>
  <c r="P468" i="2"/>
  <c r="P460" i="2"/>
  <c r="P452" i="2"/>
  <c r="P444" i="2"/>
  <c r="P436" i="2"/>
  <c r="P428" i="2"/>
  <c r="P420" i="2"/>
  <c r="P404" i="2"/>
  <c r="P396" i="2"/>
  <c r="P388" i="2"/>
  <c r="P380" i="2"/>
  <c r="P372" i="2"/>
  <c r="P364" i="2"/>
  <c r="P356" i="2"/>
  <c r="P340" i="2"/>
  <c r="P332" i="2"/>
  <c r="P324" i="2"/>
  <c r="P316" i="2"/>
  <c r="P308" i="2"/>
  <c r="P300" i="2"/>
  <c r="P292" i="2"/>
  <c r="P284" i="2"/>
  <c r="P276" i="2"/>
  <c r="P100" i="2"/>
  <c r="P92" i="2"/>
  <c r="P84" i="2"/>
  <c r="P76" i="2"/>
  <c r="P68" i="2"/>
  <c r="P60" i="2"/>
  <c r="P52" i="2"/>
  <c r="P44" i="2"/>
  <c r="P36" i="2"/>
  <c r="P28" i="2"/>
  <c r="P20" i="2"/>
  <c r="P12" i="2"/>
  <c r="I4" i="2"/>
  <c r="P4" i="2" s="1"/>
</calcChain>
</file>

<file path=xl/sharedStrings.xml><?xml version="1.0" encoding="utf-8"?>
<sst xmlns="http://schemas.openxmlformats.org/spreadsheetml/2006/main" count="29" uniqueCount="25">
  <si>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</si>
  <si>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</si>
  <si>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</si>
  <si>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</si>
  <si>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</si>
  <si>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</si>
  <si>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</si>
  <si>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</si>
  <si>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</si>
  <si>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</si>
  <si>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</si>
  <si>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</si>
  <si>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</si>
  <si>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</si>
  <si>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</si>
  <si>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</si>
  <si>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</si>
  <si>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</si>
  <si>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</si>
  <si>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</si>
  <si>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</si>
  <si>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</si>
  <si>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</si>
  <si>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PENALTY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</si>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</sst>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5" fillId="2" borderId="0" xfId="1" applyNumberFormat="1" applyFont="1"/>
    <xf numFmtId="164" fontId="2" fillId="4" borderId="2" xfId="0" applyNumberFormat="1" applyFont="1" applyFill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4"/>
  <sheetViews>
    <sheetView tabSelected="1" topLeftCell="D1" workbookViewId="0">
      <selection activeCell="R19" sqref="R19"/>
    </sheetView>
  </sheetViews>
  <sheetFormatPr defaultRowHeight="13.8" x14ac:dyDescent="0.25"/>
  <cols>
    <col min="1" max="1" width="8.69921875" style="3" customWidth="1"/>
    <col min="2" max="2" width="12.5" customWidth="1"/>
    <col min="3" max="3" width="12.5" style="5" customWidth="1"/>
    <col min="4" max="4" width="9.3984375" style="5" bestFit="1" customWidth="1"/>
    <col min="5" max="5" width="13" customWidth="1"/>
    <col min="6" max="6" width="8.69921875" style="5" customWidth="1"/>
    <col min="7" max="7" width="8.19921875" bestFit="1" customWidth="1"/>
    <col min="8" max="8" width="10.3984375" customWidth="1"/>
    <col min="9" max="9" width="10.5" customWidth="1"/>
    <col min="10" max="11" width="11.3984375" customWidth="1"/>
    <col min="12" max="12" width="8.69921875" style="5" customWidth="1"/>
    <col min="13" max="13" width="7.69921875" style="5" customWidth="1"/>
    <col min="14" max="15" width="11.69921875" style="2" customWidth="1"/>
    <col min="16" max="18" width="11.19921875" customWidth="1"/>
    <col min="19" max="19" width="5.69921875" customWidth="1"/>
    <col min="20" max="20" width="21.19921875" bestFit="1" customWidth="1"/>
    <col min="21" max="21" width="17.09765625" customWidth="1"/>
  </cols>
  <sheetData>
    <row r="1" spans="1:21" ht="34.200000000000003" customHeight="1" x14ac:dyDescent="0.5">
      <c r="A1" s="11" t="s">
        <v>15</v>
      </c>
      <c r="B1" s="9"/>
      <c r="C1" s="10"/>
      <c r="D1" s="10"/>
      <c r="E1" s="9"/>
      <c r="F1" s="10"/>
      <c r="G1" s="9"/>
      <c r="H1" s="9"/>
      <c r="I1" s="9"/>
      <c r="J1" s="9"/>
      <c r="K1" s="9"/>
      <c r="L1" s="10"/>
      <c r="M1" s="10"/>
      <c r="N1" s="21"/>
      <c r="O1" s="21"/>
      <c r="P1" s="9"/>
      <c r="Q1" s="9"/>
      <c r="R1" s="9"/>
    </row>
    <row r="3" spans="1:21" ht="27.6" x14ac:dyDescent="0.25">
      <c r="A3" s="19" t="s">
        <v>6</v>
      </c>
      <c r="B3" s="18" t="s">
        <v>12</v>
      </c>
      <c r="C3" s="18" t="s">
        <v>24</v>
      </c>
      <c r="D3" s="18" t="s">
        <v>20</v>
      </c>
      <c r="E3" s="18" t="s">
        <v>8</v>
      </c>
      <c r="F3" s="18" t="s">
        <v>22</v>
      </c>
      <c r="G3" s="18" t="s">
        <v>10</v>
      </c>
      <c r="H3" s="24" t="s">
        <v>9</v>
      </c>
      <c r="I3" s="18" t="s">
        <v>9</v>
      </c>
      <c r="J3" s="18" t="s">
        <v>14</v>
      </c>
      <c r="K3" s="18" t="s">
        <v>23</v>
      </c>
      <c r="L3" s="18" t="s">
        <v>13</v>
      </c>
      <c r="M3" s="18" t="s">
        <v>21</v>
      </c>
      <c r="N3" s="22" t="s">
        <v>11</v>
      </c>
      <c r="O3" s="22"/>
      <c r="P3" s="18" t="s">
        <v>5</v>
      </c>
      <c r="Q3" s="18" t="s">
        <v>16</v>
      </c>
      <c r="R3" s="20" t="s">
        <v>17</v>
      </c>
    </row>
    <row r="4" spans="1:21" x14ac:dyDescent="0.25">
      <c r="A4" s="12">
        <v>30008</v>
      </c>
      <c r="B4" s="6">
        <v>0</v>
      </c>
      <c r="C4" s="23" t="str">
        <f>IF(B4=0,"A",IF(B4&gt;0,"B","C"))</f>
        <v>A</v>
      </c>
      <c r="D4" s="7"/>
      <c r="E4" s="6">
        <v>11757</v>
      </c>
      <c r="F4" s="7">
        <v>3</v>
      </c>
      <c r="G4" s="7" t="str">
        <f t="shared" ref="G4:G68" si="0">IF(F4&gt;=2,"Y","")</f>
        <v>Y</v>
      </c>
      <c r="H4" s="7">
        <f>IF(F4=2,E4*5%,IF(F4&gt;=3,E4*8%,0))</f>
        <v>940.56000000000006</v>
      </c>
      <c r="I4" s="6">
        <f>IF(G4="y",E4*5%,0)</f>
        <v>587.85</v>
      </c>
      <c r="J4" s="6" t="b">
        <f>AND(B4&gt;0,D4&lt;&gt;"y")</f>
        <v>0</v>
      </c>
      <c r="K4" s="6">
        <f>IF(AND(B4&gt;0,D4&lt;&gt;"y"),B4*10%,0)</f>
        <v>0</v>
      </c>
      <c r="L4" s="7">
        <v>16</v>
      </c>
      <c r="M4" s="7"/>
      <c r="N4" s="6" t="b">
        <f t="shared" ref="N4:N68" si="1">OR(L4&gt;=16,M4)</f>
        <v>1</v>
      </c>
      <c r="O4" s="6">
        <f>IF(OR(L4&gt;=16,M4),250,0)</f>
        <v>250</v>
      </c>
      <c r="P4" s="6">
        <f>'Invoice Data'!$B4+'Invoice Data'!$E4-'Invoice Data'!$I4-'Invoice Data'!$N4+'Invoice Data'!$J4</f>
        <v>11168.15</v>
      </c>
      <c r="Q4" s="6">
        <f>_xlfn.IFNA(VLOOKUP('Invoice Data'!$A4,BPay!$B$4:$D$10,3,0),0)</f>
        <v>11757</v>
      </c>
      <c r="R4" s="8">
        <f>B4+P4-Q4</f>
        <v>-588.85000000000036</v>
      </c>
      <c r="T4" s="16" t="s">
        <v>18</v>
      </c>
      <c r="U4" s="17">
        <f>SUM('Invoice Data'!$Q$4:$Q$654)</f>
        <v>47862</v>
      </c>
    </row>
    <row r="5" spans="1:21" x14ac:dyDescent="0.25">
      <c r="A5" s="12">
        <v>30017</v>
      </c>
      <c r="B5" s="6">
        <v>0</v>
      </c>
      <c r="C5" s="23" t="str">
        <f t="shared" ref="C5:C68" si="2">IF(B5=0,"A",IF(B5&gt;0,"B","C"))</f>
        <v>A</v>
      </c>
      <c r="D5" s="7"/>
      <c r="E5" s="6">
        <v>5193</v>
      </c>
      <c r="F5" s="7">
        <v>1</v>
      </c>
      <c r="G5" s="7" t="str">
        <f t="shared" si="0"/>
        <v/>
      </c>
      <c r="H5" s="7">
        <f t="shared" ref="H5:H68" si="3">IF(F5=2,E5*5%,IF(F5&gt;=3,E5*8%,0))</f>
        <v>0</v>
      </c>
      <c r="I5" s="6">
        <f t="shared" ref="I5:I68" si="4">IF(G5="y",E5*5%,0)</f>
        <v>0</v>
      </c>
      <c r="J5" s="6" t="b">
        <f t="shared" ref="J5:J68" si="5">AND(B5&gt;0,D5&lt;&gt;"y")</f>
        <v>0</v>
      </c>
      <c r="K5" s="6">
        <f t="shared" ref="K5:K68" si="6">IF(AND(B5&gt;0,D5&lt;&gt;"y"),B5*10%,0)</f>
        <v>0</v>
      </c>
      <c r="L5" s="7">
        <v>0</v>
      </c>
      <c r="M5" s="7" t="b">
        <v>1</v>
      </c>
      <c r="N5" s="6" t="b">
        <f t="shared" si="1"/>
        <v>1</v>
      </c>
      <c r="O5" s="6">
        <f t="shared" ref="O5:O68" si="7">IF(OR(L5&gt;=16,M5),250,0)</f>
        <v>250</v>
      </c>
      <c r="P5" s="6">
        <f>'Invoice Data'!$B5+'Invoice Data'!$E5-'Invoice Data'!$I5-'Invoice Data'!$N5+'Invoice Data'!$J5</f>
        <v>5192</v>
      </c>
      <c r="Q5" s="6">
        <f>_xlfn.IFNA(VLOOKUP('Invoice Data'!$A5,BPay!$B$4:$D$10,3,0),0)</f>
        <v>5193</v>
      </c>
      <c r="R5" s="8">
        <f t="shared" ref="R5:R68" si="8">B5+P5-Q5</f>
        <v>-1</v>
      </c>
      <c r="T5" s="16" t="s">
        <v>19</v>
      </c>
      <c r="U5" s="17">
        <f>IFERROR(AVERAGE('Invoice Data'!$R$4:$R$654),"")</f>
        <v>6281.4195084485373</v>
      </c>
    </row>
    <row r="6" spans="1:21" x14ac:dyDescent="0.25">
      <c r="A6" s="12">
        <v>30035</v>
      </c>
      <c r="B6" s="6">
        <v>3645</v>
      </c>
      <c r="C6" s="23" t="str">
        <f t="shared" si="2"/>
        <v>B</v>
      </c>
      <c r="D6" s="7"/>
      <c r="E6" s="6">
        <v>5086</v>
      </c>
      <c r="F6" s="7">
        <v>1</v>
      </c>
      <c r="G6" s="7" t="str">
        <f t="shared" si="0"/>
        <v/>
      </c>
      <c r="H6" s="7">
        <f t="shared" si="3"/>
        <v>0</v>
      </c>
      <c r="I6" s="6">
        <f t="shared" si="4"/>
        <v>0</v>
      </c>
      <c r="J6" s="6" t="b">
        <f t="shared" si="5"/>
        <v>1</v>
      </c>
      <c r="K6" s="6">
        <f t="shared" si="6"/>
        <v>364.5</v>
      </c>
      <c r="L6" s="7">
        <v>5</v>
      </c>
      <c r="M6" s="7"/>
      <c r="N6" s="6" t="b">
        <f t="shared" si="1"/>
        <v>0</v>
      </c>
      <c r="O6" s="6">
        <f t="shared" si="7"/>
        <v>0</v>
      </c>
      <c r="P6" s="6">
        <f>'Invoice Data'!$B6+'Invoice Data'!$E6-'Invoice Data'!$I6-'Invoice Data'!$N6+'Invoice Data'!$J6</f>
        <v>8732</v>
      </c>
      <c r="Q6" s="6">
        <f>_xlfn.IFNA(VLOOKUP('Invoice Data'!$A6,BPay!$B$4:$D$10,3,0),0)</f>
        <v>8731</v>
      </c>
      <c r="R6" s="8">
        <f t="shared" si="8"/>
        <v>3646</v>
      </c>
    </row>
    <row r="7" spans="1:21" x14ac:dyDescent="0.25">
      <c r="A7" s="12">
        <v>30044</v>
      </c>
      <c r="B7" s="6">
        <v>548.45000000000005</v>
      </c>
      <c r="C7" s="23" t="str">
        <f t="shared" si="2"/>
        <v>B</v>
      </c>
      <c r="D7" s="7" t="s">
        <v>7</v>
      </c>
      <c r="E7" s="6">
        <v>3589</v>
      </c>
      <c r="F7" s="7">
        <v>1</v>
      </c>
      <c r="G7" s="7" t="str">
        <f t="shared" si="0"/>
        <v/>
      </c>
      <c r="H7" s="7">
        <f t="shared" si="3"/>
        <v>0</v>
      </c>
      <c r="I7" s="6">
        <f t="shared" si="4"/>
        <v>0</v>
      </c>
      <c r="J7" s="6" t="b">
        <f t="shared" si="5"/>
        <v>0</v>
      </c>
      <c r="K7" s="6">
        <f t="shared" si="6"/>
        <v>0</v>
      </c>
      <c r="L7" s="7">
        <v>6</v>
      </c>
      <c r="M7" s="7"/>
      <c r="N7" s="6" t="b">
        <f t="shared" si="1"/>
        <v>0</v>
      </c>
      <c r="O7" s="6">
        <f t="shared" si="7"/>
        <v>0</v>
      </c>
      <c r="P7" s="6">
        <f>'Invoice Data'!$B7+'Invoice Data'!$E7-'Invoice Data'!$I7-'Invoice Data'!$N7+'Invoice Data'!$J7</f>
        <v>4137.45</v>
      </c>
      <c r="Q7" s="6">
        <f>_xlfn.IFNA(VLOOKUP('Invoice Data'!$A7,BPay!$B$4:$D$10,3,0),0)</f>
        <v>3589</v>
      </c>
      <c r="R7" s="8">
        <f t="shared" si="8"/>
        <v>1096.8999999999996</v>
      </c>
    </row>
    <row r="8" spans="1:21" x14ac:dyDescent="0.25">
      <c r="A8" s="12">
        <v>30053</v>
      </c>
      <c r="B8" s="6">
        <v>0</v>
      </c>
      <c r="C8" s="23" t="str">
        <f t="shared" si="2"/>
        <v>A</v>
      </c>
      <c r="D8" s="7"/>
      <c r="E8" s="6">
        <v>7377</v>
      </c>
      <c r="F8" s="7">
        <v>2</v>
      </c>
      <c r="G8" s="7" t="str">
        <f t="shared" si="0"/>
        <v>Y</v>
      </c>
      <c r="H8" s="7">
        <f t="shared" si="3"/>
        <v>368.85</v>
      </c>
      <c r="I8" s="6">
        <f t="shared" si="4"/>
        <v>368.85</v>
      </c>
      <c r="J8" s="6" t="b">
        <f t="shared" si="5"/>
        <v>0</v>
      </c>
      <c r="K8" s="6">
        <f t="shared" si="6"/>
        <v>0</v>
      </c>
      <c r="L8" s="7">
        <v>0</v>
      </c>
      <c r="M8" s="7"/>
      <c r="N8" s="6" t="b">
        <f t="shared" si="1"/>
        <v>0</v>
      </c>
      <c r="O8" s="6">
        <f t="shared" si="7"/>
        <v>0</v>
      </c>
      <c r="P8" s="6">
        <f>'Invoice Data'!$B8+'Invoice Data'!$E8-'Invoice Data'!$I8-'Invoice Data'!$N8+'Invoice Data'!$J8</f>
        <v>7008.15</v>
      </c>
      <c r="Q8" s="6">
        <f>_xlfn.IFNA(VLOOKUP('Invoice Data'!$A8,BPay!$B$4:$D$10,3,0),0)</f>
        <v>7377</v>
      </c>
      <c r="R8" s="8">
        <f t="shared" si="8"/>
        <v>-368.85000000000036</v>
      </c>
    </row>
    <row r="9" spans="1:21" x14ac:dyDescent="0.25">
      <c r="A9" s="12">
        <v>30099</v>
      </c>
      <c r="B9" s="6">
        <v>0</v>
      </c>
      <c r="C9" s="23" t="str">
        <f t="shared" si="2"/>
        <v>A</v>
      </c>
      <c r="D9" s="7"/>
      <c r="E9" s="6">
        <v>3554</v>
      </c>
      <c r="F9" s="7">
        <v>1</v>
      </c>
      <c r="G9" s="7" t="str">
        <f t="shared" si="0"/>
        <v/>
      </c>
      <c r="H9" s="7">
        <f t="shared" si="3"/>
        <v>0</v>
      </c>
      <c r="I9" s="6">
        <f t="shared" si="4"/>
        <v>0</v>
      </c>
      <c r="J9" s="6" t="b">
        <f t="shared" si="5"/>
        <v>0</v>
      </c>
      <c r="K9" s="6">
        <f t="shared" si="6"/>
        <v>0</v>
      </c>
      <c r="L9" s="7">
        <v>9</v>
      </c>
      <c r="M9" s="7"/>
      <c r="N9" s="6" t="b">
        <f t="shared" si="1"/>
        <v>0</v>
      </c>
      <c r="O9" s="6">
        <f t="shared" si="7"/>
        <v>0</v>
      </c>
      <c r="P9" s="6">
        <f>'Invoice Data'!$B9+'Invoice Data'!$E9-'Invoice Data'!$I9-'Invoice Data'!$N9+'Invoice Data'!$J9</f>
        <v>3554</v>
      </c>
      <c r="Q9" s="6">
        <f>_xlfn.IFNA(VLOOKUP('Invoice Data'!$A9,BPay!$B$4:$D$10,3,0),0)</f>
        <v>0</v>
      </c>
      <c r="R9" s="8">
        <f t="shared" si="8"/>
        <v>3554</v>
      </c>
    </row>
    <row r="10" spans="1:21" x14ac:dyDescent="0.25">
      <c r="A10" s="12">
        <v>30115</v>
      </c>
      <c r="B10" s="6">
        <v>-1200</v>
      </c>
      <c r="C10" s="23" t="str">
        <f t="shared" si="2"/>
        <v>C</v>
      </c>
      <c r="D10" s="7"/>
      <c r="E10" s="6">
        <v>4650</v>
      </c>
      <c r="F10" s="7">
        <v>1</v>
      </c>
      <c r="G10" s="7" t="str">
        <f t="shared" si="0"/>
        <v/>
      </c>
      <c r="H10" s="7">
        <f t="shared" si="3"/>
        <v>0</v>
      </c>
      <c r="I10" s="6">
        <f t="shared" si="4"/>
        <v>0</v>
      </c>
      <c r="J10" s="6" t="b">
        <f t="shared" si="5"/>
        <v>0</v>
      </c>
      <c r="K10" s="6">
        <f t="shared" si="6"/>
        <v>0</v>
      </c>
      <c r="L10" s="7">
        <v>0</v>
      </c>
      <c r="M10" s="7" t="b">
        <v>1</v>
      </c>
      <c r="N10" s="6" t="b">
        <f t="shared" si="1"/>
        <v>1</v>
      </c>
      <c r="O10" s="6">
        <f t="shared" si="7"/>
        <v>250</v>
      </c>
      <c r="P10" s="6">
        <f>'Invoice Data'!$B10+'Invoice Data'!$E10-'Invoice Data'!$I10-'Invoice Data'!$N10+'Invoice Data'!$J10</f>
        <v>3449</v>
      </c>
      <c r="Q10" s="6">
        <f>_xlfn.IFNA(VLOOKUP('Invoice Data'!$A10,BPay!$B$4:$D$10,3,0),0)</f>
        <v>0</v>
      </c>
      <c r="R10" s="8">
        <f t="shared" si="8"/>
        <v>2249</v>
      </c>
    </row>
    <row r="11" spans="1:21" x14ac:dyDescent="0.25">
      <c r="A11" s="12">
        <v>30133</v>
      </c>
      <c r="B11" s="6">
        <v>0</v>
      </c>
      <c r="C11" s="23" t="str">
        <f t="shared" si="2"/>
        <v>A</v>
      </c>
      <c r="D11" s="7"/>
      <c r="E11" s="6">
        <v>9031</v>
      </c>
      <c r="F11" s="7">
        <v>2</v>
      </c>
      <c r="G11" s="7" t="str">
        <f t="shared" si="0"/>
        <v>Y</v>
      </c>
      <c r="H11" s="7">
        <f t="shared" si="3"/>
        <v>451.55</v>
      </c>
      <c r="I11" s="6">
        <f t="shared" si="4"/>
        <v>451.55</v>
      </c>
      <c r="J11" s="6" t="b">
        <f t="shared" si="5"/>
        <v>0</v>
      </c>
      <c r="K11" s="6">
        <f t="shared" si="6"/>
        <v>0</v>
      </c>
      <c r="L11" s="7">
        <v>7</v>
      </c>
      <c r="M11" s="7"/>
      <c r="N11" s="6" t="b">
        <f t="shared" si="1"/>
        <v>0</v>
      </c>
      <c r="O11" s="6">
        <f t="shared" si="7"/>
        <v>0</v>
      </c>
      <c r="P11" s="6">
        <f>'Invoice Data'!$B11+'Invoice Data'!$E11-'Invoice Data'!$I11-'Invoice Data'!$N11+'Invoice Data'!$J11</f>
        <v>8579.4500000000007</v>
      </c>
      <c r="Q11" s="6">
        <f>_xlfn.IFNA(VLOOKUP('Invoice Data'!$A11,BPay!$B$4:$D$10,3,0),0)</f>
        <v>7377</v>
      </c>
      <c r="R11" s="8">
        <f t="shared" si="8"/>
        <v>1202.4500000000007</v>
      </c>
    </row>
    <row r="12" spans="1:21" x14ac:dyDescent="0.25">
      <c r="A12" s="12">
        <v>30142</v>
      </c>
      <c r="B12" s="6">
        <v>0</v>
      </c>
      <c r="C12" s="23" t="str">
        <f t="shared" si="2"/>
        <v>A</v>
      </c>
      <c r="D12" s="7"/>
      <c r="E12" s="6">
        <v>3943</v>
      </c>
      <c r="F12" s="7">
        <v>1</v>
      </c>
      <c r="G12" s="7" t="str">
        <f t="shared" si="0"/>
        <v/>
      </c>
      <c r="H12" s="7">
        <f t="shared" si="3"/>
        <v>0</v>
      </c>
      <c r="I12" s="6">
        <f t="shared" si="4"/>
        <v>0</v>
      </c>
      <c r="J12" s="6" t="b">
        <f t="shared" si="5"/>
        <v>0</v>
      </c>
      <c r="K12" s="6">
        <f t="shared" si="6"/>
        <v>0</v>
      </c>
      <c r="L12" s="7">
        <v>2</v>
      </c>
      <c r="M12" s="7"/>
      <c r="N12" s="6" t="b">
        <f t="shared" si="1"/>
        <v>0</v>
      </c>
      <c r="O12" s="6">
        <f t="shared" si="7"/>
        <v>0</v>
      </c>
      <c r="P12" s="6">
        <f>'Invoice Data'!$B12+'Invoice Data'!$E12-'Invoice Data'!$I12-'Invoice Data'!$N12+'Invoice Data'!$J12</f>
        <v>3943</v>
      </c>
      <c r="Q12" s="6">
        <f>_xlfn.IFNA(VLOOKUP('Invoice Data'!$A12,BPay!$B$4:$D$10,3,0),0)</f>
        <v>0</v>
      </c>
      <c r="R12" s="8">
        <f t="shared" si="8"/>
        <v>3943</v>
      </c>
    </row>
    <row r="13" spans="1:21" x14ac:dyDescent="0.25">
      <c r="A13" s="12">
        <v>30151</v>
      </c>
      <c r="B13" s="6">
        <v>0</v>
      </c>
      <c r="C13" s="23" t="str">
        <f t="shared" si="2"/>
        <v>A</v>
      </c>
      <c r="D13" s="7"/>
      <c r="E13" s="6">
        <v>4197</v>
      </c>
      <c r="F13" s="7">
        <v>1</v>
      </c>
      <c r="G13" s="7" t="str">
        <f t="shared" si="0"/>
        <v/>
      </c>
      <c r="H13" s="7">
        <f t="shared" si="3"/>
        <v>0</v>
      </c>
      <c r="I13" s="6">
        <f t="shared" si="4"/>
        <v>0</v>
      </c>
      <c r="J13" s="6" t="b">
        <f t="shared" si="5"/>
        <v>0</v>
      </c>
      <c r="K13" s="6">
        <f t="shared" si="6"/>
        <v>0</v>
      </c>
      <c r="L13" s="7">
        <v>16</v>
      </c>
      <c r="M13" s="7"/>
      <c r="N13" s="6" t="b">
        <f t="shared" si="1"/>
        <v>1</v>
      </c>
      <c r="O13" s="6">
        <f t="shared" si="7"/>
        <v>250</v>
      </c>
      <c r="P13" s="6">
        <f>'Invoice Data'!$B13+'Invoice Data'!$E13-'Invoice Data'!$I13-'Invoice Data'!$N13+'Invoice Data'!$J13</f>
        <v>4196</v>
      </c>
      <c r="Q13" s="6">
        <f>_xlfn.IFNA(VLOOKUP('Invoice Data'!$A13,BPay!$B$4:$D$10,3,0),0)</f>
        <v>0</v>
      </c>
      <c r="R13" s="8">
        <f t="shared" si="8"/>
        <v>4196</v>
      </c>
    </row>
    <row r="14" spans="1:21" x14ac:dyDescent="0.25">
      <c r="A14" s="12">
        <v>30160</v>
      </c>
      <c r="B14" s="6">
        <v>0</v>
      </c>
      <c r="C14" s="23" t="str">
        <f t="shared" si="2"/>
        <v>A</v>
      </c>
      <c r="D14" s="7"/>
      <c r="E14" s="6">
        <v>8234</v>
      </c>
      <c r="F14" s="7">
        <v>2</v>
      </c>
      <c r="G14" s="7" t="str">
        <f t="shared" si="0"/>
        <v>Y</v>
      </c>
      <c r="H14" s="7">
        <f t="shared" si="3"/>
        <v>411.70000000000005</v>
      </c>
      <c r="I14" s="6">
        <f t="shared" si="4"/>
        <v>411.70000000000005</v>
      </c>
      <c r="J14" s="6" t="b">
        <f t="shared" si="5"/>
        <v>0</v>
      </c>
      <c r="K14" s="6">
        <f t="shared" si="6"/>
        <v>0</v>
      </c>
      <c r="L14" s="7">
        <v>18</v>
      </c>
      <c r="M14" s="7"/>
      <c r="N14" s="6" t="b">
        <f t="shared" si="1"/>
        <v>1</v>
      </c>
      <c r="O14" s="6">
        <f t="shared" si="7"/>
        <v>250</v>
      </c>
      <c r="P14" s="6">
        <f>'Invoice Data'!$B14+'Invoice Data'!$E14-'Invoice Data'!$I14-'Invoice Data'!$N14+'Invoice Data'!$J14</f>
        <v>7821.3</v>
      </c>
      <c r="Q14" s="6">
        <f>_xlfn.IFNA(VLOOKUP('Invoice Data'!$A14,BPay!$B$4:$D$10,3,0),0)</f>
        <v>0</v>
      </c>
      <c r="R14" s="8">
        <f t="shared" si="8"/>
        <v>7821.3</v>
      </c>
    </row>
    <row r="15" spans="1:21" x14ac:dyDescent="0.25">
      <c r="A15" s="12">
        <v>30188</v>
      </c>
      <c r="B15" s="6">
        <v>0</v>
      </c>
      <c r="C15" s="23" t="str">
        <f t="shared" si="2"/>
        <v>A</v>
      </c>
      <c r="D15" s="7"/>
      <c r="E15" s="6">
        <v>6278</v>
      </c>
      <c r="F15" s="7">
        <v>2</v>
      </c>
      <c r="G15" s="7" t="str">
        <f t="shared" si="0"/>
        <v>Y</v>
      </c>
      <c r="H15" s="7">
        <f t="shared" si="3"/>
        <v>313.90000000000003</v>
      </c>
      <c r="I15" s="6">
        <f t="shared" si="4"/>
        <v>313.90000000000003</v>
      </c>
      <c r="J15" s="6" t="b">
        <f t="shared" si="5"/>
        <v>0</v>
      </c>
      <c r="K15" s="6">
        <f t="shared" si="6"/>
        <v>0</v>
      </c>
      <c r="L15" s="7">
        <v>16</v>
      </c>
      <c r="M15" s="7"/>
      <c r="N15" s="6" t="b">
        <f t="shared" si="1"/>
        <v>1</v>
      </c>
      <c r="O15" s="6">
        <f t="shared" si="7"/>
        <v>250</v>
      </c>
      <c r="P15" s="6">
        <f>'Invoice Data'!$B15+'Invoice Data'!$E15-'Invoice Data'!$I15-'Invoice Data'!$N15+'Invoice Data'!$J15</f>
        <v>5963.1</v>
      </c>
      <c r="Q15" s="6">
        <f>_xlfn.IFNA(VLOOKUP('Invoice Data'!$A15,BPay!$B$4:$D$10,3,0),0)</f>
        <v>0</v>
      </c>
      <c r="R15" s="8">
        <f t="shared" si="8"/>
        <v>5963.1</v>
      </c>
    </row>
    <row r="16" spans="1:21" x14ac:dyDescent="0.25">
      <c r="A16" s="12">
        <v>30197</v>
      </c>
      <c r="B16" s="6">
        <v>0</v>
      </c>
      <c r="C16" s="23" t="str">
        <f t="shared" si="2"/>
        <v>A</v>
      </c>
      <c r="D16" s="7"/>
      <c r="E16" s="6">
        <v>18626</v>
      </c>
      <c r="F16" s="7">
        <v>4</v>
      </c>
      <c r="G16" s="7" t="str">
        <f t="shared" si="0"/>
        <v>Y</v>
      </c>
      <c r="H16" s="7">
        <f t="shared" si="3"/>
        <v>1490.08</v>
      </c>
      <c r="I16" s="6">
        <f t="shared" si="4"/>
        <v>931.30000000000007</v>
      </c>
      <c r="J16" s="6" t="b">
        <f t="shared" si="5"/>
        <v>0</v>
      </c>
      <c r="K16" s="6">
        <f t="shared" si="6"/>
        <v>0</v>
      </c>
      <c r="L16" s="7">
        <v>0</v>
      </c>
      <c r="M16" s="7"/>
      <c r="N16" s="6" t="b">
        <f t="shared" si="1"/>
        <v>0</v>
      </c>
      <c r="O16" s="6">
        <f t="shared" si="7"/>
        <v>0</v>
      </c>
      <c r="P16" s="6">
        <f>'Invoice Data'!$B16+'Invoice Data'!$E16-'Invoice Data'!$I16-'Invoice Data'!$N16+'Invoice Data'!$J16</f>
        <v>17694.7</v>
      </c>
      <c r="Q16" s="6">
        <f>_xlfn.IFNA(VLOOKUP('Invoice Data'!$A16,BPay!$B$4:$D$10,3,0),0)</f>
        <v>0</v>
      </c>
      <c r="R16" s="8">
        <f t="shared" si="8"/>
        <v>17694.7</v>
      </c>
    </row>
    <row r="17" spans="1:18" x14ac:dyDescent="0.25">
      <c r="A17" s="12">
        <v>30204</v>
      </c>
      <c r="B17" s="6">
        <v>0</v>
      </c>
      <c r="C17" s="23" t="str">
        <f t="shared" si="2"/>
        <v>A</v>
      </c>
      <c r="D17" s="7"/>
      <c r="E17" s="6">
        <v>9386</v>
      </c>
      <c r="F17" s="7">
        <v>2</v>
      </c>
      <c r="G17" s="7" t="str">
        <f t="shared" si="0"/>
        <v>Y</v>
      </c>
      <c r="H17" s="7">
        <f t="shared" si="3"/>
        <v>469.3</v>
      </c>
      <c r="I17" s="6">
        <f t="shared" si="4"/>
        <v>469.3</v>
      </c>
      <c r="J17" s="6" t="b">
        <f t="shared" si="5"/>
        <v>0</v>
      </c>
      <c r="K17" s="6">
        <f t="shared" si="6"/>
        <v>0</v>
      </c>
      <c r="L17" s="7">
        <v>0</v>
      </c>
      <c r="M17" s="7" t="b">
        <v>1</v>
      </c>
      <c r="N17" s="6" t="b">
        <f t="shared" si="1"/>
        <v>1</v>
      </c>
      <c r="O17" s="6">
        <f t="shared" si="7"/>
        <v>250</v>
      </c>
      <c r="P17" s="6">
        <f>'Invoice Data'!$B17+'Invoice Data'!$E17-'Invoice Data'!$I17-'Invoice Data'!$N17+'Invoice Data'!$J17</f>
        <v>8915.7000000000007</v>
      </c>
      <c r="Q17" s="6">
        <f>_xlfn.IFNA(VLOOKUP('Invoice Data'!$A17,BPay!$B$4:$D$10,3,0),0)</f>
        <v>0</v>
      </c>
      <c r="R17" s="8">
        <f t="shared" si="8"/>
        <v>8915.7000000000007</v>
      </c>
    </row>
    <row r="18" spans="1:18" x14ac:dyDescent="0.25">
      <c r="A18" s="12">
        <v>30213</v>
      </c>
      <c r="B18" s="6">
        <v>0</v>
      </c>
      <c r="C18" s="23" t="str">
        <f t="shared" si="2"/>
        <v>A</v>
      </c>
      <c r="D18" s="7"/>
      <c r="E18" s="6">
        <v>10092</v>
      </c>
      <c r="F18" s="7">
        <v>2</v>
      </c>
      <c r="G18" s="7" t="str">
        <f t="shared" si="0"/>
        <v>Y</v>
      </c>
      <c r="H18" s="7">
        <f t="shared" si="3"/>
        <v>504.6</v>
      </c>
      <c r="I18" s="6">
        <f t="shared" si="4"/>
        <v>504.6</v>
      </c>
      <c r="J18" s="6" t="b">
        <f t="shared" si="5"/>
        <v>0</v>
      </c>
      <c r="K18" s="6">
        <f t="shared" si="6"/>
        <v>0</v>
      </c>
      <c r="L18" s="7">
        <v>10</v>
      </c>
      <c r="M18" s="7"/>
      <c r="N18" s="6" t="b">
        <f t="shared" si="1"/>
        <v>0</v>
      </c>
      <c r="O18" s="6">
        <f t="shared" si="7"/>
        <v>0</v>
      </c>
      <c r="P18" s="6">
        <f>'Invoice Data'!$B18+'Invoice Data'!$E18-'Invoice Data'!$I18-'Invoice Data'!$N18+'Invoice Data'!$J18</f>
        <v>9587.4</v>
      </c>
      <c r="Q18" s="6">
        <f>_xlfn.IFNA(VLOOKUP('Invoice Data'!$A18,BPay!$B$4:$D$10,3,0),0)</f>
        <v>0</v>
      </c>
      <c r="R18" s="8">
        <f t="shared" si="8"/>
        <v>9587.4</v>
      </c>
    </row>
    <row r="19" spans="1:18" x14ac:dyDescent="0.25">
      <c r="A19" s="12">
        <v>30222</v>
      </c>
      <c r="B19" s="6">
        <v>0</v>
      </c>
      <c r="C19" s="23" t="str">
        <f t="shared" si="2"/>
        <v>A</v>
      </c>
      <c r="D19" s="7"/>
      <c r="E19" s="6">
        <v>3838</v>
      </c>
      <c r="F19" s="7">
        <v>1</v>
      </c>
      <c r="G19" s="7" t="str">
        <f t="shared" si="0"/>
        <v/>
      </c>
      <c r="H19" s="7">
        <f t="shared" si="3"/>
        <v>0</v>
      </c>
      <c r="I19" s="6">
        <f t="shared" si="4"/>
        <v>0</v>
      </c>
      <c r="J19" s="6" t="b">
        <f t="shared" si="5"/>
        <v>0</v>
      </c>
      <c r="K19" s="6">
        <f t="shared" si="6"/>
        <v>0</v>
      </c>
      <c r="L19" s="7">
        <v>3</v>
      </c>
      <c r="M19" s="7"/>
      <c r="N19" s="6" t="b">
        <f t="shared" si="1"/>
        <v>0</v>
      </c>
      <c r="O19" s="6">
        <f t="shared" si="7"/>
        <v>0</v>
      </c>
      <c r="P19" s="6">
        <f>'Invoice Data'!$B19+'Invoice Data'!$E19-'Invoice Data'!$I19-'Invoice Data'!$N19+'Invoice Data'!$J19</f>
        <v>3838</v>
      </c>
      <c r="Q19" s="6">
        <f>_xlfn.IFNA(VLOOKUP('Invoice Data'!$A19,BPay!$B$4:$D$10,3,0),0)</f>
        <v>3838</v>
      </c>
      <c r="R19" s="8">
        <f t="shared" si="8"/>
        <v>0</v>
      </c>
    </row>
    <row r="20" spans="1:18" x14ac:dyDescent="0.25">
      <c r="A20" s="12">
        <v>30240</v>
      </c>
      <c r="B20" s="6">
        <v>0</v>
      </c>
      <c r="C20" s="23" t="str">
        <f t="shared" si="2"/>
        <v>A</v>
      </c>
      <c r="D20" s="7"/>
      <c r="E20" s="6">
        <v>4160</v>
      </c>
      <c r="F20" s="7">
        <v>1</v>
      </c>
      <c r="G20" s="7" t="str">
        <f t="shared" si="0"/>
        <v/>
      </c>
      <c r="H20" s="7">
        <f t="shared" si="3"/>
        <v>0</v>
      </c>
      <c r="I20" s="6">
        <f t="shared" si="4"/>
        <v>0</v>
      </c>
      <c r="J20" s="6" t="b">
        <f t="shared" si="5"/>
        <v>0</v>
      </c>
      <c r="K20" s="6">
        <f t="shared" si="6"/>
        <v>0</v>
      </c>
      <c r="L20" s="7">
        <v>2</v>
      </c>
      <c r="M20" s="7"/>
      <c r="N20" s="6" t="b">
        <f t="shared" si="1"/>
        <v>0</v>
      </c>
      <c r="O20" s="6">
        <f t="shared" si="7"/>
        <v>0</v>
      </c>
      <c r="P20" s="6">
        <f>'Invoice Data'!$B20+'Invoice Data'!$E20-'Invoice Data'!$I20-'Invoice Data'!$N20+'Invoice Data'!$J20</f>
        <v>4160</v>
      </c>
      <c r="Q20" s="6">
        <f>_xlfn.IFNA(VLOOKUP('Invoice Data'!$A20,BPay!$B$4:$D$10,3,0),0)</f>
        <v>0</v>
      </c>
      <c r="R20" s="8">
        <f t="shared" si="8"/>
        <v>4160</v>
      </c>
    </row>
    <row r="21" spans="1:18" x14ac:dyDescent="0.25">
      <c r="A21" s="12">
        <v>30259</v>
      </c>
      <c r="B21" s="6">
        <v>0</v>
      </c>
      <c r="C21" s="23" t="str">
        <f t="shared" si="2"/>
        <v>A</v>
      </c>
      <c r="D21" s="7"/>
      <c r="E21" s="6">
        <v>7875</v>
      </c>
      <c r="F21" s="7">
        <v>2</v>
      </c>
      <c r="G21" s="7" t="str">
        <f t="shared" si="0"/>
        <v>Y</v>
      </c>
      <c r="H21" s="7">
        <f t="shared" si="3"/>
        <v>393.75</v>
      </c>
      <c r="I21" s="6">
        <f t="shared" si="4"/>
        <v>393.75</v>
      </c>
      <c r="J21" s="6" t="b">
        <f t="shared" si="5"/>
        <v>0</v>
      </c>
      <c r="K21" s="6">
        <f t="shared" si="6"/>
        <v>0</v>
      </c>
      <c r="L21" s="7">
        <v>1</v>
      </c>
      <c r="M21" s="7"/>
      <c r="N21" s="6" t="b">
        <f t="shared" si="1"/>
        <v>0</v>
      </c>
      <c r="O21" s="6">
        <f t="shared" si="7"/>
        <v>0</v>
      </c>
      <c r="P21" s="6">
        <f>'Invoice Data'!$B21+'Invoice Data'!$E21-'Invoice Data'!$I21-'Invoice Data'!$N21+'Invoice Data'!$J21</f>
        <v>7481.25</v>
      </c>
      <c r="Q21" s="6">
        <f>_xlfn.IFNA(VLOOKUP('Invoice Data'!$A21,BPay!$B$4:$D$10,3,0),0)</f>
        <v>0</v>
      </c>
      <c r="R21" s="8">
        <f t="shared" si="8"/>
        <v>7481.25</v>
      </c>
    </row>
    <row r="22" spans="1:18" x14ac:dyDescent="0.25">
      <c r="A22" s="12">
        <v>30268</v>
      </c>
      <c r="B22" s="6">
        <v>2279</v>
      </c>
      <c r="C22" s="23" t="str">
        <f t="shared" si="2"/>
        <v>B</v>
      </c>
      <c r="D22" s="7"/>
      <c r="E22" s="6">
        <v>8867</v>
      </c>
      <c r="F22" s="7">
        <v>2</v>
      </c>
      <c r="G22" s="7" t="str">
        <f t="shared" si="0"/>
        <v>Y</v>
      </c>
      <c r="H22" s="7">
        <f t="shared" si="3"/>
        <v>443.35</v>
      </c>
      <c r="I22" s="6">
        <f t="shared" si="4"/>
        <v>443.35</v>
      </c>
      <c r="J22" s="6" t="b">
        <f t="shared" si="5"/>
        <v>1</v>
      </c>
      <c r="K22" s="6">
        <f t="shared" si="6"/>
        <v>227.9</v>
      </c>
      <c r="L22" s="7">
        <v>16</v>
      </c>
      <c r="M22" s="7"/>
      <c r="N22" s="6" t="b">
        <f t="shared" si="1"/>
        <v>1</v>
      </c>
      <c r="O22" s="6">
        <f t="shared" si="7"/>
        <v>250</v>
      </c>
      <c r="P22" s="6">
        <f>'Invoice Data'!$B22+'Invoice Data'!$E22-'Invoice Data'!$I22-'Invoice Data'!$N22+'Invoice Data'!$J22</f>
        <v>10702.65</v>
      </c>
      <c r="Q22" s="6">
        <f>_xlfn.IFNA(VLOOKUP('Invoice Data'!$A22,BPay!$B$4:$D$10,3,0),0)</f>
        <v>0</v>
      </c>
      <c r="R22" s="8">
        <f t="shared" si="8"/>
        <v>12981.65</v>
      </c>
    </row>
    <row r="23" spans="1:18" x14ac:dyDescent="0.25">
      <c r="A23" s="12">
        <v>30277</v>
      </c>
      <c r="B23" s="6">
        <v>0</v>
      </c>
      <c r="C23" s="23" t="str">
        <f t="shared" si="2"/>
        <v>A</v>
      </c>
      <c r="D23" s="7"/>
      <c r="E23" s="6">
        <v>9970</v>
      </c>
      <c r="F23" s="7">
        <v>2</v>
      </c>
      <c r="G23" s="7" t="str">
        <f t="shared" si="0"/>
        <v>Y</v>
      </c>
      <c r="H23" s="7">
        <f t="shared" si="3"/>
        <v>498.5</v>
      </c>
      <c r="I23" s="6">
        <f t="shared" si="4"/>
        <v>498.5</v>
      </c>
      <c r="J23" s="6" t="b">
        <f t="shared" si="5"/>
        <v>0</v>
      </c>
      <c r="K23" s="6">
        <f t="shared" si="6"/>
        <v>0</v>
      </c>
      <c r="L23" s="7">
        <v>0</v>
      </c>
      <c r="M23" s="7"/>
      <c r="N23" s="6" t="b">
        <f t="shared" si="1"/>
        <v>0</v>
      </c>
      <c r="O23" s="6">
        <f t="shared" si="7"/>
        <v>0</v>
      </c>
      <c r="P23" s="6">
        <f>'Invoice Data'!$B23+'Invoice Data'!$E23-'Invoice Data'!$I23-'Invoice Data'!$N23+'Invoice Data'!$J23</f>
        <v>9471.5</v>
      </c>
      <c r="Q23" s="6">
        <f>_xlfn.IFNA(VLOOKUP('Invoice Data'!$A23,BPay!$B$4:$D$10,3,0),0)</f>
        <v>0</v>
      </c>
      <c r="R23" s="8">
        <f t="shared" si="8"/>
        <v>9471.5</v>
      </c>
    </row>
    <row r="24" spans="1:18" x14ac:dyDescent="0.25">
      <c r="A24" s="12">
        <v>30295</v>
      </c>
      <c r="B24" s="6">
        <v>0</v>
      </c>
      <c r="C24" s="23" t="str">
        <f t="shared" si="2"/>
        <v>A</v>
      </c>
      <c r="D24" s="7"/>
      <c r="E24" s="6">
        <v>9383</v>
      </c>
      <c r="F24" s="7">
        <v>2</v>
      </c>
      <c r="G24" s="7" t="str">
        <f t="shared" si="0"/>
        <v>Y</v>
      </c>
      <c r="H24" s="7">
        <f t="shared" si="3"/>
        <v>469.15000000000003</v>
      </c>
      <c r="I24" s="6">
        <f t="shared" si="4"/>
        <v>469.15000000000003</v>
      </c>
      <c r="J24" s="6" t="b">
        <f t="shared" si="5"/>
        <v>0</v>
      </c>
      <c r="K24" s="6">
        <f t="shared" si="6"/>
        <v>0</v>
      </c>
      <c r="L24" s="7">
        <v>16</v>
      </c>
      <c r="M24" s="7"/>
      <c r="N24" s="6" t="b">
        <f t="shared" si="1"/>
        <v>1</v>
      </c>
      <c r="O24" s="6">
        <f t="shared" si="7"/>
        <v>250</v>
      </c>
      <c r="P24" s="6">
        <f>'Invoice Data'!$B24+'Invoice Data'!$E24-'Invoice Data'!$I24-'Invoice Data'!$N24+'Invoice Data'!$J24</f>
        <v>8912.85</v>
      </c>
      <c r="Q24" s="6">
        <f>_xlfn.IFNA(VLOOKUP('Invoice Data'!$A24,BPay!$B$4:$D$10,3,0),0)</f>
        <v>0</v>
      </c>
      <c r="R24" s="8">
        <f t="shared" si="8"/>
        <v>8912.85</v>
      </c>
    </row>
    <row r="25" spans="1:18" x14ac:dyDescent="0.25">
      <c r="A25" s="12">
        <v>30357</v>
      </c>
      <c r="B25" s="6">
        <v>-200</v>
      </c>
      <c r="C25" s="23" t="str">
        <f t="shared" si="2"/>
        <v>C</v>
      </c>
      <c r="D25" s="7"/>
      <c r="E25" s="6">
        <v>5449</v>
      </c>
      <c r="F25" s="7">
        <v>1</v>
      </c>
      <c r="G25" s="7" t="str">
        <f t="shared" si="0"/>
        <v/>
      </c>
      <c r="H25" s="7">
        <f t="shared" si="3"/>
        <v>0</v>
      </c>
      <c r="I25" s="6">
        <f t="shared" si="4"/>
        <v>0</v>
      </c>
      <c r="J25" s="6" t="b">
        <f t="shared" si="5"/>
        <v>0</v>
      </c>
      <c r="K25" s="6">
        <f t="shared" si="6"/>
        <v>0</v>
      </c>
      <c r="L25" s="7">
        <v>16</v>
      </c>
      <c r="M25" s="7"/>
      <c r="N25" s="6" t="b">
        <f t="shared" si="1"/>
        <v>1</v>
      </c>
      <c r="O25" s="6">
        <f t="shared" si="7"/>
        <v>250</v>
      </c>
      <c r="P25" s="6">
        <f>'Invoice Data'!$B25+'Invoice Data'!$E25-'Invoice Data'!$I25-'Invoice Data'!$N25+'Invoice Data'!$J25</f>
        <v>5248</v>
      </c>
      <c r="Q25" s="6">
        <f>_xlfn.IFNA(VLOOKUP('Invoice Data'!$A25,BPay!$B$4:$D$10,3,0),0)</f>
        <v>0</v>
      </c>
      <c r="R25" s="8">
        <f t="shared" si="8"/>
        <v>5048</v>
      </c>
    </row>
    <row r="26" spans="1:18" x14ac:dyDescent="0.25">
      <c r="A26" s="12">
        <v>30366</v>
      </c>
      <c r="B26" s="6">
        <v>0</v>
      </c>
      <c r="C26" s="23" t="str">
        <f t="shared" si="2"/>
        <v>A</v>
      </c>
      <c r="D26" s="7"/>
      <c r="E26" s="6">
        <v>6429</v>
      </c>
      <c r="F26" s="7">
        <v>2</v>
      </c>
      <c r="G26" s="7" t="str">
        <f t="shared" si="0"/>
        <v>Y</v>
      </c>
      <c r="H26" s="7">
        <f t="shared" si="3"/>
        <v>321.45000000000005</v>
      </c>
      <c r="I26" s="6">
        <f t="shared" si="4"/>
        <v>321.45000000000005</v>
      </c>
      <c r="J26" s="6" t="b">
        <f t="shared" si="5"/>
        <v>0</v>
      </c>
      <c r="K26" s="6">
        <f t="shared" si="6"/>
        <v>0</v>
      </c>
      <c r="L26" s="7">
        <v>10</v>
      </c>
      <c r="M26" s="7"/>
      <c r="N26" s="6" t="b">
        <f t="shared" si="1"/>
        <v>0</v>
      </c>
      <c r="O26" s="6">
        <f t="shared" si="7"/>
        <v>0</v>
      </c>
      <c r="P26" s="6">
        <f>'Invoice Data'!$B26+'Invoice Data'!$E26-'Invoice Data'!$I26-'Invoice Data'!$N26+'Invoice Data'!$J26</f>
        <v>6107.55</v>
      </c>
      <c r="Q26" s="6">
        <f>_xlfn.IFNA(VLOOKUP('Invoice Data'!$A26,BPay!$B$4:$D$10,3,0),0)</f>
        <v>0</v>
      </c>
      <c r="R26" s="8">
        <f t="shared" si="8"/>
        <v>6107.55</v>
      </c>
    </row>
    <row r="27" spans="1:18" x14ac:dyDescent="0.25">
      <c r="A27" s="12">
        <v>30400</v>
      </c>
      <c r="B27" s="6">
        <v>0</v>
      </c>
      <c r="C27" s="23" t="str">
        <f t="shared" si="2"/>
        <v>A</v>
      </c>
      <c r="D27" s="7"/>
      <c r="E27" s="6">
        <v>9103</v>
      </c>
      <c r="F27" s="7">
        <v>2</v>
      </c>
      <c r="G27" s="7" t="str">
        <f t="shared" si="0"/>
        <v>Y</v>
      </c>
      <c r="H27" s="7">
        <f t="shared" si="3"/>
        <v>455.15000000000003</v>
      </c>
      <c r="I27" s="6">
        <f t="shared" si="4"/>
        <v>455.15000000000003</v>
      </c>
      <c r="J27" s="6" t="b">
        <f t="shared" si="5"/>
        <v>0</v>
      </c>
      <c r="K27" s="6">
        <f t="shared" si="6"/>
        <v>0</v>
      </c>
      <c r="L27" s="7">
        <v>13</v>
      </c>
      <c r="M27" s="7"/>
      <c r="N27" s="6" t="b">
        <f t="shared" si="1"/>
        <v>0</v>
      </c>
      <c r="O27" s="6">
        <f t="shared" si="7"/>
        <v>0</v>
      </c>
      <c r="P27" s="6">
        <f>'Invoice Data'!$B27+'Invoice Data'!$E27-'Invoice Data'!$I27-'Invoice Data'!$N27+'Invoice Data'!$J27</f>
        <v>8647.85</v>
      </c>
      <c r="Q27" s="6">
        <f>_xlfn.IFNA(VLOOKUP('Invoice Data'!$A27,BPay!$B$4:$D$10,3,0),0)</f>
        <v>0</v>
      </c>
      <c r="R27" s="8">
        <f t="shared" si="8"/>
        <v>8647.85</v>
      </c>
    </row>
    <row r="28" spans="1:18" x14ac:dyDescent="0.25">
      <c r="A28" s="12">
        <v>30428</v>
      </c>
      <c r="B28" s="6">
        <v>0</v>
      </c>
      <c r="C28" s="23" t="str">
        <f t="shared" si="2"/>
        <v>A</v>
      </c>
      <c r="D28" s="7"/>
      <c r="E28" s="6">
        <v>3812</v>
      </c>
      <c r="F28" s="7">
        <v>1</v>
      </c>
      <c r="G28" s="7" t="str">
        <f t="shared" si="0"/>
        <v/>
      </c>
      <c r="H28" s="7">
        <f t="shared" si="3"/>
        <v>0</v>
      </c>
      <c r="I28" s="6">
        <f t="shared" si="4"/>
        <v>0</v>
      </c>
      <c r="J28" s="6" t="b">
        <f t="shared" si="5"/>
        <v>0</v>
      </c>
      <c r="K28" s="6">
        <f t="shared" si="6"/>
        <v>0</v>
      </c>
      <c r="L28" s="7">
        <v>6</v>
      </c>
      <c r="M28" s="7"/>
      <c r="N28" s="6" t="b">
        <f t="shared" si="1"/>
        <v>0</v>
      </c>
      <c r="O28" s="6">
        <f t="shared" si="7"/>
        <v>0</v>
      </c>
      <c r="P28" s="6">
        <f>'Invoice Data'!$B28+'Invoice Data'!$E28-'Invoice Data'!$I28-'Invoice Data'!$N28+'Invoice Data'!$J28</f>
        <v>3812</v>
      </c>
      <c r="Q28" s="6">
        <f>_xlfn.IFNA(VLOOKUP('Invoice Data'!$A28,BPay!$B$4:$D$10,3,0),0)</f>
        <v>0</v>
      </c>
      <c r="R28" s="8">
        <f t="shared" si="8"/>
        <v>3812</v>
      </c>
    </row>
    <row r="29" spans="1:18" x14ac:dyDescent="0.25">
      <c r="A29" s="12">
        <v>30437</v>
      </c>
      <c r="B29" s="6">
        <v>0</v>
      </c>
      <c r="C29" s="23" t="str">
        <f t="shared" si="2"/>
        <v>A</v>
      </c>
      <c r="D29" s="7"/>
      <c r="E29" s="6">
        <v>4749</v>
      </c>
      <c r="F29" s="7">
        <v>1</v>
      </c>
      <c r="G29" s="7" t="str">
        <f t="shared" si="0"/>
        <v/>
      </c>
      <c r="H29" s="7">
        <f t="shared" si="3"/>
        <v>0</v>
      </c>
      <c r="I29" s="6">
        <f t="shared" si="4"/>
        <v>0</v>
      </c>
      <c r="J29" s="6" t="b">
        <f t="shared" si="5"/>
        <v>0</v>
      </c>
      <c r="K29" s="6">
        <f t="shared" si="6"/>
        <v>0</v>
      </c>
      <c r="L29" s="7">
        <v>2</v>
      </c>
      <c r="M29" s="7"/>
      <c r="N29" s="6" t="b">
        <f t="shared" si="1"/>
        <v>0</v>
      </c>
      <c r="O29" s="6">
        <f t="shared" si="7"/>
        <v>0</v>
      </c>
      <c r="P29" s="6">
        <f>'Invoice Data'!$B29+'Invoice Data'!$E29-'Invoice Data'!$I29-'Invoice Data'!$N29+'Invoice Data'!$J29</f>
        <v>4749</v>
      </c>
      <c r="Q29" s="6">
        <f>_xlfn.IFNA(VLOOKUP('Invoice Data'!$A29,BPay!$B$4:$D$10,3,0),0)</f>
        <v>0</v>
      </c>
      <c r="R29" s="8">
        <f t="shared" si="8"/>
        <v>4749</v>
      </c>
    </row>
    <row r="30" spans="1:18" x14ac:dyDescent="0.25">
      <c r="A30" s="12">
        <v>30446</v>
      </c>
      <c r="B30" s="6">
        <v>0</v>
      </c>
      <c r="C30" s="23" t="str">
        <f t="shared" si="2"/>
        <v>A</v>
      </c>
      <c r="D30" s="7"/>
      <c r="E30" s="6">
        <v>7866</v>
      </c>
      <c r="F30" s="7">
        <v>2</v>
      </c>
      <c r="G30" s="7" t="str">
        <f t="shared" si="0"/>
        <v>Y</v>
      </c>
      <c r="H30" s="7">
        <f t="shared" si="3"/>
        <v>393.3</v>
      </c>
      <c r="I30" s="6">
        <f t="shared" si="4"/>
        <v>393.3</v>
      </c>
      <c r="J30" s="6" t="b">
        <f t="shared" si="5"/>
        <v>0</v>
      </c>
      <c r="K30" s="6">
        <f t="shared" si="6"/>
        <v>0</v>
      </c>
      <c r="L30" s="7">
        <v>18</v>
      </c>
      <c r="M30" s="7"/>
      <c r="N30" s="6" t="b">
        <f t="shared" si="1"/>
        <v>1</v>
      </c>
      <c r="O30" s="6">
        <f t="shared" si="7"/>
        <v>250</v>
      </c>
      <c r="P30" s="6">
        <f>'Invoice Data'!$B30+'Invoice Data'!$E30-'Invoice Data'!$I30-'Invoice Data'!$N30+'Invoice Data'!$J30</f>
        <v>7471.7</v>
      </c>
      <c r="Q30" s="6">
        <f>_xlfn.IFNA(VLOOKUP('Invoice Data'!$A30,BPay!$B$4:$D$10,3,0),0)</f>
        <v>0</v>
      </c>
      <c r="R30" s="8">
        <f t="shared" si="8"/>
        <v>7471.7</v>
      </c>
    </row>
    <row r="31" spans="1:18" x14ac:dyDescent="0.25">
      <c r="A31" s="12">
        <v>30455</v>
      </c>
      <c r="B31" s="6">
        <v>0</v>
      </c>
      <c r="C31" s="23" t="str">
        <f t="shared" si="2"/>
        <v>A</v>
      </c>
      <c r="D31" s="7"/>
      <c r="E31" s="6">
        <v>3545</v>
      </c>
      <c r="F31" s="7">
        <v>1</v>
      </c>
      <c r="G31" s="7" t="str">
        <f t="shared" si="0"/>
        <v/>
      </c>
      <c r="H31" s="7">
        <f t="shared" si="3"/>
        <v>0</v>
      </c>
      <c r="I31" s="6">
        <f t="shared" si="4"/>
        <v>0</v>
      </c>
      <c r="J31" s="6" t="b">
        <f t="shared" si="5"/>
        <v>0</v>
      </c>
      <c r="K31" s="6">
        <f t="shared" si="6"/>
        <v>0</v>
      </c>
      <c r="L31" s="7">
        <v>1</v>
      </c>
      <c r="M31" s="7"/>
      <c r="N31" s="6" t="b">
        <f t="shared" si="1"/>
        <v>0</v>
      </c>
      <c r="O31" s="6">
        <f t="shared" si="7"/>
        <v>0</v>
      </c>
      <c r="P31" s="6">
        <f>'Invoice Data'!$B31+'Invoice Data'!$E31-'Invoice Data'!$I31-'Invoice Data'!$N31+'Invoice Data'!$J31</f>
        <v>3545</v>
      </c>
      <c r="Q31" s="6">
        <f>_xlfn.IFNA(VLOOKUP('Invoice Data'!$A31,BPay!$B$4:$D$10,3,0),0)</f>
        <v>0</v>
      </c>
      <c r="R31" s="8">
        <f t="shared" si="8"/>
        <v>3545</v>
      </c>
    </row>
    <row r="32" spans="1:18" x14ac:dyDescent="0.25">
      <c r="A32" s="12">
        <v>30464</v>
      </c>
      <c r="B32" s="6">
        <v>0</v>
      </c>
      <c r="C32" s="23" t="str">
        <f t="shared" si="2"/>
        <v>A</v>
      </c>
      <c r="D32" s="7"/>
      <c r="E32" s="6">
        <v>4597</v>
      </c>
      <c r="F32" s="7">
        <v>1</v>
      </c>
      <c r="G32" s="7" t="str">
        <f t="shared" si="0"/>
        <v/>
      </c>
      <c r="H32" s="7">
        <f t="shared" si="3"/>
        <v>0</v>
      </c>
      <c r="I32" s="6">
        <f t="shared" si="4"/>
        <v>0</v>
      </c>
      <c r="J32" s="6" t="b">
        <f t="shared" si="5"/>
        <v>0</v>
      </c>
      <c r="K32" s="6">
        <f t="shared" si="6"/>
        <v>0</v>
      </c>
      <c r="L32" s="7">
        <v>2</v>
      </c>
      <c r="M32" s="7"/>
      <c r="N32" s="6" t="b">
        <f t="shared" si="1"/>
        <v>0</v>
      </c>
      <c r="O32" s="6">
        <f t="shared" si="7"/>
        <v>0</v>
      </c>
      <c r="P32" s="6">
        <f>'Invoice Data'!$B32+'Invoice Data'!$E32-'Invoice Data'!$I32-'Invoice Data'!$N32+'Invoice Data'!$J32</f>
        <v>4597</v>
      </c>
      <c r="Q32" s="6">
        <f>_xlfn.IFNA(VLOOKUP('Invoice Data'!$A32,BPay!$B$4:$D$10,3,0),0)</f>
        <v>0</v>
      </c>
      <c r="R32" s="8">
        <f t="shared" si="8"/>
        <v>4597</v>
      </c>
    </row>
    <row r="33" spans="1:18" x14ac:dyDescent="0.25">
      <c r="A33" s="12">
        <v>30473</v>
      </c>
      <c r="B33" s="6">
        <v>0</v>
      </c>
      <c r="C33" s="23" t="str">
        <f t="shared" si="2"/>
        <v>A</v>
      </c>
      <c r="D33" s="7"/>
      <c r="E33" s="6">
        <v>4239</v>
      </c>
      <c r="F33" s="7">
        <v>1</v>
      </c>
      <c r="G33" s="7" t="str">
        <f t="shared" si="0"/>
        <v/>
      </c>
      <c r="H33" s="7">
        <f t="shared" si="3"/>
        <v>0</v>
      </c>
      <c r="I33" s="6">
        <f t="shared" si="4"/>
        <v>0</v>
      </c>
      <c r="J33" s="6" t="b">
        <f t="shared" si="5"/>
        <v>0</v>
      </c>
      <c r="K33" s="6">
        <f t="shared" si="6"/>
        <v>0</v>
      </c>
      <c r="L33" s="7">
        <v>0</v>
      </c>
      <c r="M33" s="7" t="b">
        <v>1</v>
      </c>
      <c r="N33" s="6" t="b">
        <f t="shared" si="1"/>
        <v>1</v>
      </c>
      <c r="O33" s="6">
        <f t="shared" si="7"/>
        <v>250</v>
      </c>
      <c r="P33" s="6">
        <f>'Invoice Data'!$B33+'Invoice Data'!$E33-'Invoice Data'!$I33-'Invoice Data'!$N33+'Invoice Data'!$J33</f>
        <v>4238</v>
      </c>
      <c r="Q33" s="6">
        <f>_xlfn.IFNA(VLOOKUP('Invoice Data'!$A33,BPay!$B$4:$D$10,3,0),0)</f>
        <v>0</v>
      </c>
      <c r="R33" s="8">
        <f t="shared" si="8"/>
        <v>4238</v>
      </c>
    </row>
    <row r="34" spans="1:18" x14ac:dyDescent="0.25">
      <c r="A34" s="12">
        <v>30482</v>
      </c>
      <c r="B34" s="6">
        <v>0</v>
      </c>
      <c r="C34" s="23" t="str">
        <f t="shared" si="2"/>
        <v>A</v>
      </c>
      <c r="D34" s="7"/>
      <c r="E34" s="6">
        <v>3736</v>
      </c>
      <c r="F34" s="7">
        <v>1</v>
      </c>
      <c r="G34" s="7" t="str">
        <f t="shared" si="0"/>
        <v/>
      </c>
      <c r="H34" s="7">
        <f t="shared" si="3"/>
        <v>0</v>
      </c>
      <c r="I34" s="6">
        <f t="shared" si="4"/>
        <v>0</v>
      </c>
      <c r="J34" s="6" t="b">
        <f t="shared" si="5"/>
        <v>0</v>
      </c>
      <c r="K34" s="6">
        <f t="shared" si="6"/>
        <v>0</v>
      </c>
      <c r="L34" s="7">
        <v>0</v>
      </c>
      <c r="M34" s="7"/>
      <c r="N34" s="6" t="b">
        <f t="shared" si="1"/>
        <v>0</v>
      </c>
      <c r="O34" s="6">
        <f t="shared" si="7"/>
        <v>0</v>
      </c>
      <c r="P34" s="6">
        <f>'Invoice Data'!$B34+'Invoice Data'!$E34-'Invoice Data'!$I34-'Invoice Data'!$N34+'Invoice Data'!$J34</f>
        <v>3736</v>
      </c>
      <c r="Q34" s="6">
        <f>_xlfn.IFNA(VLOOKUP('Invoice Data'!$A34,BPay!$B$4:$D$10,3,0),0)</f>
        <v>0</v>
      </c>
      <c r="R34" s="8">
        <f t="shared" si="8"/>
        <v>3736</v>
      </c>
    </row>
    <row r="35" spans="1:18" x14ac:dyDescent="0.25">
      <c r="A35" s="12">
        <v>30491</v>
      </c>
      <c r="B35" s="6">
        <v>0</v>
      </c>
      <c r="C35" s="23" t="str">
        <f t="shared" si="2"/>
        <v>A</v>
      </c>
      <c r="D35" s="7"/>
      <c r="E35" s="6">
        <v>5111</v>
      </c>
      <c r="F35" s="7">
        <v>1</v>
      </c>
      <c r="G35" s="7" t="str">
        <f t="shared" si="0"/>
        <v/>
      </c>
      <c r="H35" s="7">
        <f t="shared" si="3"/>
        <v>0</v>
      </c>
      <c r="I35" s="6">
        <f t="shared" si="4"/>
        <v>0</v>
      </c>
      <c r="J35" s="6" t="b">
        <f t="shared" si="5"/>
        <v>0</v>
      </c>
      <c r="K35" s="6">
        <f t="shared" si="6"/>
        <v>0</v>
      </c>
      <c r="L35" s="7">
        <v>6</v>
      </c>
      <c r="M35" s="7"/>
      <c r="N35" s="6" t="b">
        <f t="shared" si="1"/>
        <v>0</v>
      </c>
      <c r="O35" s="6">
        <f t="shared" si="7"/>
        <v>0</v>
      </c>
      <c r="P35" s="6">
        <f>'Invoice Data'!$B35+'Invoice Data'!$E35-'Invoice Data'!$I35-'Invoice Data'!$N35+'Invoice Data'!$J35</f>
        <v>5111</v>
      </c>
      <c r="Q35" s="6">
        <f>_xlfn.IFNA(VLOOKUP('Invoice Data'!$A35,BPay!$B$4:$D$10,3,0),0)</f>
        <v>0</v>
      </c>
      <c r="R35" s="8">
        <f t="shared" si="8"/>
        <v>5111</v>
      </c>
    </row>
    <row r="36" spans="1:18" x14ac:dyDescent="0.25">
      <c r="A36" s="12">
        <v>30623</v>
      </c>
      <c r="B36" s="6">
        <v>0</v>
      </c>
      <c r="C36" s="23" t="str">
        <f t="shared" si="2"/>
        <v>A</v>
      </c>
      <c r="D36" s="7"/>
      <c r="E36" s="6">
        <v>8470</v>
      </c>
      <c r="F36" s="7">
        <v>2</v>
      </c>
      <c r="G36" s="7" t="str">
        <f t="shared" si="0"/>
        <v>Y</v>
      </c>
      <c r="H36" s="7">
        <f t="shared" si="3"/>
        <v>423.5</v>
      </c>
      <c r="I36" s="6">
        <f t="shared" si="4"/>
        <v>423.5</v>
      </c>
      <c r="J36" s="6" t="b">
        <f t="shared" si="5"/>
        <v>0</v>
      </c>
      <c r="K36" s="6">
        <f t="shared" si="6"/>
        <v>0</v>
      </c>
      <c r="L36" s="7">
        <v>13</v>
      </c>
      <c r="M36" s="7"/>
      <c r="N36" s="6" t="b">
        <f t="shared" si="1"/>
        <v>0</v>
      </c>
      <c r="O36" s="6">
        <f t="shared" si="7"/>
        <v>0</v>
      </c>
      <c r="P36" s="6">
        <f>'Invoice Data'!$B36+'Invoice Data'!$E36-'Invoice Data'!$I36-'Invoice Data'!$N36+'Invoice Data'!$J36</f>
        <v>8046.5</v>
      </c>
      <c r="Q36" s="6">
        <f>_xlfn.IFNA(VLOOKUP('Invoice Data'!$A36,BPay!$B$4:$D$10,3,0),0)</f>
        <v>0</v>
      </c>
      <c r="R36" s="8">
        <f t="shared" si="8"/>
        <v>8046.5</v>
      </c>
    </row>
    <row r="37" spans="1:18" x14ac:dyDescent="0.25">
      <c r="A37" s="12">
        <v>30632</v>
      </c>
      <c r="B37" s="6">
        <v>0</v>
      </c>
      <c r="C37" s="23" t="str">
        <f t="shared" si="2"/>
        <v>A</v>
      </c>
      <c r="D37" s="7"/>
      <c r="E37" s="6">
        <v>4365</v>
      </c>
      <c r="F37" s="7">
        <v>1</v>
      </c>
      <c r="G37" s="7" t="str">
        <f t="shared" si="0"/>
        <v/>
      </c>
      <c r="H37" s="7">
        <f t="shared" si="3"/>
        <v>0</v>
      </c>
      <c r="I37" s="6">
        <f t="shared" si="4"/>
        <v>0</v>
      </c>
      <c r="J37" s="6" t="b">
        <f t="shared" si="5"/>
        <v>0</v>
      </c>
      <c r="K37" s="6">
        <f t="shared" si="6"/>
        <v>0</v>
      </c>
      <c r="L37" s="7">
        <v>0</v>
      </c>
      <c r="M37" s="7"/>
      <c r="N37" s="6" t="b">
        <f t="shared" si="1"/>
        <v>0</v>
      </c>
      <c r="O37" s="6">
        <f t="shared" si="7"/>
        <v>0</v>
      </c>
      <c r="P37" s="6">
        <f>'Invoice Data'!$B37+'Invoice Data'!$E37-'Invoice Data'!$I37-'Invoice Data'!$N37+'Invoice Data'!$J37</f>
        <v>4365</v>
      </c>
      <c r="Q37" s="6">
        <f>_xlfn.IFNA(VLOOKUP('Invoice Data'!$A37,BPay!$B$4:$D$10,3,0),0)</f>
        <v>0</v>
      </c>
      <c r="R37" s="8">
        <f t="shared" si="8"/>
        <v>4365</v>
      </c>
    </row>
    <row r="38" spans="1:18" x14ac:dyDescent="0.25">
      <c r="A38" s="12">
        <v>30650</v>
      </c>
      <c r="B38" s="6">
        <v>0</v>
      </c>
      <c r="C38" s="23" t="str">
        <f t="shared" si="2"/>
        <v>A</v>
      </c>
      <c r="D38" s="7"/>
      <c r="E38" s="6">
        <v>9405</v>
      </c>
      <c r="F38" s="7">
        <v>2</v>
      </c>
      <c r="G38" s="7" t="str">
        <f t="shared" si="0"/>
        <v>Y</v>
      </c>
      <c r="H38" s="7">
        <f t="shared" si="3"/>
        <v>470.25</v>
      </c>
      <c r="I38" s="6">
        <f t="shared" si="4"/>
        <v>470.25</v>
      </c>
      <c r="J38" s="6" t="b">
        <f t="shared" si="5"/>
        <v>0</v>
      </c>
      <c r="K38" s="6">
        <f t="shared" si="6"/>
        <v>0</v>
      </c>
      <c r="L38" s="7">
        <v>3</v>
      </c>
      <c r="M38" s="7"/>
      <c r="N38" s="6" t="b">
        <f t="shared" si="1"/>
        <v>0</v>
      </c>
      <c r="O38" s="6">
        <f t="shared" si="7"/>
        <v>0</v>
      </c>
      <c r="P38" s="6">
        <f>'Invoice Data'!$B38+'Invoice Data'!$E38-'Invoice Data'!$I38-'Invoice Data'!$N38+'Invoice Data'!$J38</f>
        <v>8934.75</v>
      </c>
      <c r="Q38" s="6">
        <f>_xlfn.IFNA(VLOOKUP('Invoice Data'!$A38,BPay!$B$4:$D$10,3,0),0)</f>
        <v>0</v>
      </c>
      <c r="R38" s="8">
        <f t="shared" si="8"/>
        <v>8934.75</v>
      </c>
    </row>
    <row r="39" spans="1:18" x14ac:dyDescent="0.25">
      <c r="A39" s="12">
        <v>30678</v>
      </c>
      <c r="B39" s="6">
        <v>0</v>
      </c>
      <c r="C39" s="23" t="str">
        <f t="shared" si="2"/>
        <v>A</v>
      </c>
      <c r="D39" s="7"/>
      <c r="E39" s="6">
        <v>3549</v>
      </c>
      <c r="F39" s="7">
        <v>1</v>
      </c>
      <c r="G39" s="7" t="str">
        <f t="shared" si="0"/>
        <v/>
      </c>
      <c r="H39" s="7">
        <f t="shared" si="3"/>
        <v>0</v>
      </c>
      <c r="I39" s="6">
        <f t="shared" si="4"/>
        <v>0</v>
      </c>
      <c r="J39" s="6" t="b">
        <f t="shared" si="5"/>
        <v>0</v>
      </c>
      <c r="K39" s="6">
        <f t="shared" si="6"/>
        <v>0</v>
      </c>
      <c r="L39" s="7">
        <v>15</v>
      </c>
      <c r="M39" s="7"/>
      <c r="N39" s="6" t="b">
        <f t="shared" si="1"/>
        <v>0</v>
      </c>
      <c r="O39" s="6">
        <f t="shared" si="7"/>
        <v>0</v>
      </c>
      <c r="P39" s="6">
        <f>'Invoice Data'!$B39+'Invoice Data'!$E39-'Invoice Data'!$I39-'Invoice Data'!$N39+'Invoice Data'!$J39</f>
        <v>3549</v>
      </c>
      <c r="Q39" s="6">
        <f>_xlfn.IFNA(VLOOKUP('Invoice Data'!$A39,BPay!$B$4:$D$10,3,0),0)</f>
        <v>0</v>
      </c>
      <c r="R39" s="8">
        <f t="shared" si="8"/>
        <v>3549</v>
      </c>
    </row>
    <row r="40" spans="1:18" x14ac:dyDescent="0.25">
      <c r="A40" s="12">
        <v>30696</v>
      </c>
      <c r="B40" s="6">
        <v>0</v>
      </c>
      <c r="C40" s="23" t="str">
        <f t="shared" si="2"/>
        <v>A</v>
      </c>
      <c r="D40" s="7"/>
      <c r="E40" s="6">
        <v>5218</v>
      </c>
      <c r="F40" s="7">
        <v>1</v>
      </c>
      <c r="G40" s="7" t="str">
        <f t="shared" si="0"/>
        <v/>
      </c>
      <c r="H40" s="7">
        <f t="shared" si="3"/>
        <v>0</v>
      </c>
      <c r="I40" s="6">
        <f t="shared" si="4"/>
        <v>0</v>
      </c>
      <c r="J40" s="6" t="b">
        <f t="shared" si="5"/>
        <v>0</v>
      </c>
      <c r="K40" s="6">
        <f t="shared" si="6"/>
        <v>0</v>
      </c>
      <c r="L40" s="7">
        <v>12</v>
      </c>
      <c r="M40" s="7"/>
      <c r="N40" s="6" t="b">
        <f t="shared" si="1"/>
        <v>0</v>
      </c>
      <c r="O40" s="6">
        <f t="shared" si="7"/>
        <v>0</v>
      </c>
      <c r="P40" s="6">
        <f>'Invoice Data'!$B40+'Invoice Data'!$E40-'Invoice Data'!$I40-'Invoice Data'!$N40+'Invoice Data'!$J40</f>
        <v>5218</v>
      </c>
      <c r="Q40" s="6">
        <f>_xlfn.IFNA(VLOOKUP('Invoice Data'!$A40,BPay!$B$4:$D$10,3,0),0)</f>
        <v>0</v>
      </c>
      <c r="R40" s="8">
        <f t="shared" si="8"/>
        <v>5218</v>
      </c>
    </row>
    <row r="41" spans="1:18" x14ac:dyDescent="0.25">
      <c r="A41" s="12">
        <v>30721</v>
      </c>
      <c r="B41" s="6">
        <v>0</v>
      </c>
      <c r="C41" s="23" t="str">
        <f t="shared" si="2"/>
        <v>A</v>
      </c>
      <c r="D41" s="7"/>
      <c r="E41" s="6">
        <v>9778</v>
      </c>
      <c r="F41" s="7">
        <v>2</v>
      </c>
      <c r="G41" s="7" t="str">
        <f t="shared" si="0"/>
        <v>Y</v>
      </c>
      <c r="H41" s="7">
        <f t="shared" si="3"/>
        <v>488.90000000000003</v>
      </c>
      <c r="I41" s="6">
        <f t="shared" si="4"/>
        <v>488.90000000000003</v>
      </c>
      <c r="J41" s="6" t="b">
        <f t="shared" si="5"/>
        <v>0</v>
      </c>
      <c r="K41" s="6">
        <f t="shared" si="6"/>
        <v>0</v>
      </c>
      <c r="L41" s="7">
        <v>1</v>
      </c>
      <c r="M41" s="7"/>
      <c r="N41" s="6" t="b">
        <f t="shared" si="1"/>
        <v>0</v>
      </c>
      <c r="O41" s="6">
        <f t="shared" si="7"/>
        <v>0</v>
      </c>
      <c r="P41" s="6">
        <f>'Invoice Data'!$B41+'Invoice Data'!$E41-'Invoice Data'!$I41-'Invoice Data'!$N41+'Invoice Data'!$J41</f>
        <v>9289.1</v>
      </c>
      <c r="Q41" s="6">
        <f>_xlfn.IFNA(VLOOKUP('Invoice Data'!$A41,BPay!$B$4:$D$10,3,0),0)</f>
        <v>0</v>
      </c>
      <c r="R41" s="8">
        <f t="shared" si="8"/>
        <v>9289.1</v>
      </c>
    </row>
    <row r="42" spans="1:18" x14ac:dyDescent="0.25">
      <c r="A42" s="12">
        <v>30730</v>
      </c>
      <c r="B42" s="6">
        <v>0</v>
      </c>
      <c r="C42" s="23" t="str">
        <f t="shared" si="2"/>
        <v>A</v>
      </c>
      <c r="D42" s="7"/>
      <c r="E42" s="6">
        <v>3347</v>
      </c>
      <c r="F42" s="7">
        <v>1</v>
      </c>
      <c r="G42" s="7" t="str">
        <f t="shared" si="0"/>
        <v/>
      </c>
      <c r="H42" s="7">
        <f t="shared" si="3"/>
        <v>0</v>
      </c>
      <c r="I42" s="6">
        <f t="shared" si="4"/>
        <v>0</v>
      </c>
      <c r="J42" s="6" t="b">
        <f t="shared" si="5"/>
        <v>0</v>
      </c>
      <c r="K42" s="6">
        <f t="shared" si="6"/>
        <v>0</v>
      </c>
      <c r="L42" s="7">
        <v>12</v>
      </c>
      <c r="M42" s="7"/>
      <c r="N42" s="6" t="b">
        <f t="shared" si="1"/>
        <v>0</v>
      </c>
      <c r="O42" s="6">
        <f t="shared" si="7"/>
        <v>0</v>
      </c>
      <c r="P42" s="6">
        <f>'Invoice Data'!$B42+'Invoice Data'!$E42-'Invoice Data'!$I42-'Invoice Data'!$N42+'Invoice Data'!$J42</f>
        <v>3347</v>
      </c>
      <c r="Q42" s="6">
        <f>_xlfn.IFNA(VLOOKUP('Invoice Data'!$A42,BPay!$B$4:$D$10,3,0),0)</f>
        <v>0</v>
      </c>
      <c r="R42" s="8">
        <f t="shared" si="8"/>
        <v>3347</v>
      </c>
    </row>
    <row r="43" spans="1:18" x14ac:dyDescent="0.25">
      <c r="A43" s="12">
        <v>30749</v>
      </c>
      <c r="B43" s="6">
        <v>0</v>
      </c>
      <c r="C43" s="23" t="str">
        <f t="shared" si="2"/>
        <v>A</v>
      </c>
      <c r="D43" s="7"/>
      <c r="E43" s="6">
        <v>8605</v>
      </c>
      <c r="F43" s="7">
        <v>2</v>
      </c>
      <c r="G43" s="7" t="str">
        <f t="shared" si="0"/>
        <v>Y</v>
      </c>
      <c r="H43" s="7">
        <f t="shared" si="3"/>
        <v>430.25</v>
      </c>
      <c r="I43" s="6">
        <f t="shared" si="4"/>
        <v>430.25</v>
      </c>
      <c r="J43" s="6" t="b">
        <f t="shared" si="5"/>
        <v>0</v>
      </c>
      <c r="K43" s="6">
        <f t="shared" si="6"/>
        <v>0</v>
      </c>
      <c r="L43" s="7">
        <v>4</v>
      </c>
      <c r="M43" s="7"/>
      <c r="N43" s="6" t="b">
        <f t="shared" si="1"/>
        <v>0</v>
      </c>
      <c r="O43" s="6">
        <f t="shared" si="7"/>
        <v>0</v>
      </c>
      <c r="P43" s="6">
        <f>'Invoice Data'!$B43+'Invoice Data'!$E43-'Invoice Data'!$I43-'Invoice Data'!$N43+'Invoice Data'!$J43</f>
        <v>8174.75</v>
      </c>
      <c r="Q43" s="6">
        <f>_xlfn.IFNA(VLOOKUP('Invoice Data'!$A43,BPay!$B$4:$D$10,3,0),0)</f>
        <v>0</v>
      </c>
      <c r="R43" s="8">
        <f t="shared" si="8"/>
        <v>8174.75</v>
      </c>
    </row>
    <row r="44" spans="1:18" x14ac:dyDescent="0.25">
      <c r="A44" s="12">
        <v>30758</v>
      </c>
      <c r="B44" s="6">
        <v>0</v>
      </c>
      <c r="C44" s="23" t="str">
        <f t="shared" si="2"/>
        <v>A</v>
      </c>
      <c r="D44" s="7"/>
      <c r="E44" s="6">
        <v>4856</v>
      </c>
      <c r="F44" s="7">
        <v>1</v>
      </c>
      <c r="G44" s="7" t="str">
        <f t="shared" si="0"/>
        <v/>
      </c>
      <c r="H44" s="7">
        <f t="shared" si="3"/>
        <v>0</v>
      </c>
      <c r="I44" s="6">
        <f t="shared" si="4"/>
        <v>0</v>
      </c>
      <c r="J44" s="6" t="b">
        <f t="shared" si="5"/>
        <v>0</v>
      </c>
      <c r="K44" s="6">
        <f t="shared" si="6"/>
        <v>0</v>
      </c>
      <c r="L44" s="7">
        <v>16</v>
      </c>
      <c r="M44" s="7"/>
      <c r="N44" s="6" t="b">
        <f t="shared" si="1"/>
        <v>1</v>
      </c>
      <c r="O44" s="6">
        <f t="shared" si="7"/>
        <v>250</v>
      </c>
      <c r="P44" s="6">
        <f>'Invoice Data'!$B44+'Invoice Data'!$E44-'Invoice Data'!$I44-'Invoice Data'!$N44+'Invoice Data'!$J44</f>
        <v>4855</v>
      </c>
      <c r="Q44" s="6">
        <f>_xlfn.IFNA(VLOOKUP('Invoice Data'!$A44,BPay!$B$4:$D$10,3,0),0)</f>
        <v>0</v>
      </c>
      <c r="R44" s="8">
        <f t="shared" si="8"/>
        <v>4855</v>
      </c>
    </row>
    <row r="45" spans="1:18" x14ac:dyDescent="0.25">
      <c r="A45" s="12">
        <v>30767</v>
      </c>
      <c r="B45" s="6">
        <v>0</v>
      </c>
      <c r="C45" s="23" t="str">
        <f t="shared" si="2"/>
        <v>A</v>
      </c>
      <c r="D45" s="7"/>
      <c r="E45" s="6">
        <v>6675</v>
      </c>
      <c r="F45" s="7">
        <v>2</v>
      </c>
      <c r="G45" s="7" t="str">
        <f t="shared" si="0"/>
        <v>Y</v>
      </c>
      <c r="H45" s="7">
        <f t="shared" si="3"/>
        <v>333.75</v>
      </c>
      <c r="I45" s="6">
        <f t="shared" si="4"/>
        <v>333.75</v>
      </c>
      <c r="J45" s="6" t="b">
        <f t="shared" si="5"/>
        <v>0</v>
      </c>
      <c r="K45" s="6">
        <f t="shared" si="6"/>
        <v>0</v>
      </c>
      <c r="L45" s="7">
        <v>9</v>
      </c>
      <c r="M45" s="7"/>
      <c r="N45" s="6" t="b">
        <f t="shared" si="1"/>
        <v>0</v>
      </c>
      <c r="O45" s="6">
        <f t="shared" si="7"/>
        <v>0</v>
      </c>
      <c r="P45" s="6">
        <f>'Invoice Data'!$B45+'Invoice Data'!$E45-'Invoice Data'!$I45-'Invoice Data'!$N45+'Invoice Data'!$J45</f>
        <v>6341.25</v>
      </c>
      <c r="Q45" s="6">
        <f>_xlfn.IFNA(VLOOKUP('Invoice Data'!$A45,BPay!$B$4:$D$10,3,0),0)</f>
        <v>0</v>
      </c>
      <c r="R45" s="8">
        <f t="shared" si="8"/>
        <v>6341.25</v>
      </c>
    </row>
    <row r="46" spans="1:18" x14ac:dyDescent="0.25">
      <c r="A46" s="12">
        <v>30776</v>
      </c>
      <c r="B46" s="6">
        <v>0</v>
      </c>
      <c r="C46" s="23" t="str">
        <f t="shared" si="2"/>
        <v>A</v>
      </c>
      <c r="D46" s="7"/>
      <c r="E46" s="6">
        <v>3648</v>
      </c>
      <c r="F46" s="7">
        <v>1</v>
      </c>
      <c r="G46" s="7" t="str">
        <f t="shared" si="0"/>
        <v/>
      </c>
      <c r="H46" s="7">
        <f t="shared" si="3"/>
        <v>0</v>
      </c>
      <c r="I46" s="6">
        <f t="shared" si="4"/>
        <v>0</v>
      </c>
      <c r="J46" s="6" t="b">
        <f t="shared" si="5"/>
        <v>0</v>
      </c>
      <c r="K46" s="6">
        <f t="shared" si="6"/>
        <v>0</v>
      </c>
      <c r="L46" s="7">
        <v>10</v>
      </c>
      <c r="M46" s="7"/>
      <c r="N46" s="6" t="b">
        <f t="shared" si="1"/>
        <v>0</v>
      </c>
      <c r="O46" s="6">
        <f t="shared" si="7"/>
        <v>0</v>
      </c>
      <c r="P46" s="6">
        <f>'Invoice Data'!$B46+'Invoice Data'!$E46-'Invoice Data'!$I46-'Invoice Data'!$N46+'Invoice Data'!$J46</f>
        <v>3648</v>
      </c>
      <c r="Q46" s="6">
        <f>_xlfn.IFNA(VLOOKUP('Invoice Data'!$A46,BPay!$B$4:$D$10,3,0),0)</f>
        <v>0</v>
      </c>
      <c r="R46" s="8">
        <f t="shared" si="8"/>
        <v>3648</v>
      </c>
    </row>
    <row r="47" spans="1:18" x14ac:dyDescent="0.25">
      <c r="A47" s="12">
        <v>30785</v>
      </c>
      <c r="B47" s="6">
        <v>0</v>
      </c>
      <c r="C47" s="23" t="str">
        <f t="shared" si="2"/>
        <v>A</v>
      </c>
      <c r="D47" s="7"/>
      <c r="E47" s="6">
        <v>5011</v>
      </c>
      <c r="F47" s="7">
        <v>1</v>
      </c>
      <c r="G47" s="7" t="str">
        <f t="shared" si="0"/>
        <v/>
      </c>
      <c r="H47" s="7">
        <f t="shared" si="3"/>
        <v>0</v>
      </c>
      <c r="I47" s="6">
        <f t="shared" si="4"/>
        <v>0</v>
      </c>
      <c r="J47" s="6" t="b">
        <f t="shared" si="5"/>
        <v>0</v>
      </c>
      <c r="K47" s="6">
        <f t="shared" si="6"/>
        <v>0</v>
      </c>
      <c r="L47" s="7">
        <v>7</v>
      </c>
      <c r="M47" s="7"/>
      <c r="N47" s="6" t="b">
        <f t="shared" si="1"/>
        <v>0</v>
      </c>
      <c r="O47" s="6">
        <f t="shared" si="7"/>
        <v>0</v>
      </c>
      <c r="P47" s="6">
        <f>'Invoice Data'!$B47+'Invoice Data'!$E47-'Invoice Data'!$I47-'Invoice Data'!$N47+'Invoice Data'!$J47</f>
        <v>5011</v>
      </c>
      <c r="Q47" s="6">
        <f>_xlfn.IFNA(VLOOKUP('Invoice Data'!$A47,BPay!$B$4:$D$10,3,0),0)</f>
        <v>0</v>
      </c>
      <c r="R47" s="8">
        <f t="shared" si="8"/>
        <v>5011</v>
      </c>
    </row>
    <row r="48" spans="1:18" x14ac:dyDescent="0.25">
      <c r="A48" s="12">
        <v>30801</v>
      </c>
      <c r="B48" s="6">
        <v>0</v>
      </c>
      <c r="C48" s="23" t="str">
        <f t="shared" si="2"/>
        <v>A</v>
      </c>
      <c r="D48" s="7"/>
      <c r="E48" s="6">
        <v>6978</v>
      </c>
      <c r="F48" s="7">
        <v>2</v>
      </c>
      <c r="G48" s="7" t="str">
        <f t="shared" si="0"/>
        <v>Y</v>
      </c>
      <c r="H48" s="7">
        <f t="shared" si="3"/>
        <v>348.90000000000003</v>
      </c>
      <c r="I48" s="6">
        <f t="shared" si="4"/>
        <v>348.90000000000003</v>
      </c>
      <c r="J48" s="6" t="b">
        <f t="shared" si="5"/>
        <v>0</v>
      </c>
      <c r="K48" s="6">
        <f t="shared" si="6"/>
        <v>0</v>
      </c>
      <c r="L48" s="7">
        <v>7</v>
      </c>
      <c r="M48" s="7"/>
      <c r="N48" s="6" t="b">
        <f t="shared" si="1"/>
        <v>0</v>
      </c>
      <c r="O48" s="6">
        <f t="shared" si="7"/>
        <v>0</v>
      </c>
      <c r="P48" s="6">
        <f>'Invoice Data'!$B48+'Invoice Data'!$E48-'Invoice Data'!$I48-'Invoice Data'!$N48+'Invoice Data'!$J48</f>
        <v>6629.1</v>
      </c>
      <c r="Q48" s="6">
        <f>_xlfn.IFNA(VLOOKUP('Invoice Data'!$A48,BPay!$B$4:$D$10,3,0),0)</f>
        <v>0</v>
      </c>
      <c r="R48" s="8">
        <f t="shared" si="8"/>
        <v>6629.1</v>
      </c>
    </row>
    <row r="49" spans="1:18" x14ac:dyDescent="0.25">
      <c r="A49" s="12">
        <v>30810</v>
      </c>
      <c r="B49" s="6">
        <v>0</v>
      </c>
      <c r="C49" s="23" t="str">
        <f t="shared" si="2"/>
        <v>A</v>
      </c>
      <c r="D49" s="7"/>
      <c r="E49" s="6">
        <v>6601</v>
      </c>
      <c r="F49" s="7">
        <v>2</v>
      </c>
      <c r="G49" s="7" t="str">
        <f t="shared" si="0"/>
        <v>Y</v>
      </c>
      <c r="H49" s="7">
        <f t="shared" si="3"/>
        <v>330.05</v>
      </c>
      <c r="I49" s="6">
        <f t="shared" si="4"/>
        <v>330.05</v>
      </c>
      <c r="J49" s="6" t="b">
        <f t="shared" si="5"/>
        <v>0</v>
      </c>
      <c r="K49" s="6">
        <f t="shared" si="6"/>
        <v>0</v>
      </c>
      <c r="L49" s="7">
        <v>8</v>
      </c>
      <c r="M49" s="7"/>
      <c r="N49" s="6" t="b">
        <f t="shared" si="1"/>
        <v>0</v>
      </c>
      <c r="O49" s="6">
        <f t="shared" si="7"/>
        <v>0</v>
      </c>
      <c r="P49" s="6">
        <f>'Invoice Data'!$B49+'Invoice Data'!$E49-'Invoice Data'!$I49-'Invoice Data'!$N49+'Invoice Data'!$J49</f>
        <v>6270.95</v>
      </c>
      <c r="Q49" s="6">
        <f>_xlfn.IFNA(VLOOKUP('Invoice Data'!$A49,BPay!$B$4:$D$10,3,0),0)</f>
        <v>0</v>
      </c>
      <c r="R49" s="8">
        <f t="shared" si="8"/>
        <v>6270.95</v>
      </c>
    </row>
    <row r="50" spans="1:18" x14ac:dyDescent="0.25">
      <c r="A50" s="12">
        <v>30829</v>
      </c>
      <c r="B50" s="6">
        <v>0</v>
      </c>
      <c r="C50" s="23" t="str">
        <f t="shared" si="2"/>
        <v>A</v>
      </c>
      <c r="D50" s="7"/>
      <c r="E50" s="6">
        <v>7416</v>
      </c>
      <c r="F50" s="7">
        <v>2</v>
      </c>
      <c r="G50" s="7" t="str">
        <f t="shared" si="0"/>
        <v>Y</v>
      </c>
      <c r="H50" s="7">
        <f t="shared" si="3"/>
        <v>370.8</v>
      </c>
      <c r="I50" s="6">
        <f t="shared" si="4"/>
        <v>370.8</v>
      </c>
      <c r="J50" s="6" t="b">
        <f t="shared" si="5"/>
        <v>0</v>
      </c>
      <c r="K50" s="6">
        <f t="shared" si="6"/>
        <v>0</v>
      </c>
      <c r="L50" s="7">
        <v>7</v>
      </c>
      <c r="M50" s="7"/>
      <c r="N50" s="6" t="b">
        <f t="shared" si="1"/>
        <v>0</v>
      </c>
      <c r="O50" s="6">
        <f t="shared" si="7"/>
        <v>0</v>
      </c>
      <c r="P50" s="6">
        <f>'Invoice Data'!$B50+'Invoice Data'!$E50-'Invoice Data'!$I50-'Invoice Data'!$N50+'Invoice Data'!$J50</f>
        <v>7045.2</v>
      </c>
      <c r="Q50" s="6">
        <f>_xlfn.IFNA(VLOOKUP('Invoice Data'!$A50,BPay!$B$4:$D$10,3,0),0)</f>
        <v>0</v>
      </c>
      <c r="R50" s="8">
        <f t="shared" si="8"/>
        <v>7045.2</v>
      </c>
    </row>
    <row r="51" spans="1:18" x14ac:dyDescent="0.25">
      <c r="A51" s="12">
        <v>30838</v>
      </c>
      <c r="B51" s="6">
        <v>0</v>
      </c>
      <c r="C51" s="23" t="str">
        <f t="shared" si="2"/>
        <v>A</v>
      </c>
      <c r="D51" s="7"/>
      <c r="E51" s="6">
        <v>3769</v>
      </c>
      <c r="F51" s="7">
        <v>1</v>
      </c>
      <c r="G51" s="7" t="str">
        <f t="shared" si="0"/>
        <v/>
      </c>
      <c r="H51" s="7">
        <f t="shared" si="3"/>
        <v>0</v>
      </c>
      <c r="I51" s="6">
        <f t="shared" si="4"/>
        <v>0</v>
      </c>
      <c r="J51" s="6" t="b">
        <f t="shared" si="5"/>
        <v>0</v>
      </c>
      <c r="K51" s="6">
        <f t="shared" si="6"/>
        <v>0</v>
      </c>
      <c r="L51" s="7">
        <v>6</v>
      </c>
      <c r="M51" s="7"/>
      <c r="N51" s="6" t="b">
        <f t="shared" si="1"/>
        <v>0</v>
      </c>
      <c r="O51" s="6">
        <f t="shared" si="7"/>
        <v>0</v>
      </c>
      <c r="P51" s="6">
        <f>'Invoice Data'!$B51+'Invoice Data'!$E51-'Invoice Data'!$I51-'Invoice Data'!$N51+'Invoice Data'!$J51</f>
        <v>3769</v>
      </c>
      <c r="Q51" s="6">
        <f>_xlfn.IFNA(VLOOKUP('Invoice Data'!$A51,BPay!$B$4:$D$10,3,0),0)</f>
        <v>0</v>
      </c>
      <c r="R51" s="8">
        <f t="shared" si="8"/>
        <v>3769</v>
      </c>
    </row>
    <row r="52" spans="1:18" x14ac:dyDescent="0.25">
      <c r="A52" s="12">
        <v>30847</v>
      </c>
      <c r="B52" s="6">
        <v>0</v>
      </c>
      <c r="C52" s="23" t="str">
        <f t="shared" si="2"/>
        <v>A</v>
      </c>
      <c r="D52" s="7"/>
      <c r="E52" s="6">
        <v>4546</v>
      </c>
      <c r="F52" s="7">
        <v>1</v>
      </c>
      <c r="G52" s="7" t="str">
        <f t="shared" si="0"/>
        <v/>
      </c>
      <c r="H52" s="7">
        <f t="shared" si="3"/>
        <v>0</v>
      </c>
      <c r="I52" s="6">
        <f t="shared" si="4"/>
        <v>0</v>
      </c>
      <c r="J52" s="6" t="b">
        <f t="shared" si="5"/>
        <v>0</v>
      </c>
      <c r="K52" s="6">
        <f t="shared" si="6"/>
        <v>0</v>
      </c>
      <c r="L52" s="7">
        <v>10</v>
      </c>
      <c r="M52" s="7"/>
      <c r="N52" s="6" t="b">
        <f t="shared" si="1"/>
        <v>0</v>
      </c>
      <c r="O52" s="6">
        <f t="shared" si="7"/>
        <v>0</v>
      </c>
      <c r="P52" s="6">
        <f>'Invoice Data'!$B52+'Invoice Data'!$E52-'Invoice Data'!$I52-'Invoice Data'!$N52+'Invoice Data'!$J52</f>
        <v>4546</v>
      </c>
      <c r="Q52" s="6">
        <f>_xlfn.IFNA(VLOOKUP('Invoice Data'!$A52,BPay!$B$4:$D$10,3,0),0)</f>
        <v>0</v>
      </c>
      <c r="R52" s="8">
        <f t="shared" si="8"/>
        <v>4546</v>
      </c>
    </row>
    <row r="53" spans="1:18" x14ac:dyDescent="0.25">
      <c r="A53" s="12">
        <v>30856</v>
      </c>
      <c r="B53" s="6">
        <v>0</v>
      </c>
      <c r="C53" s="23" t="str">
        <f t="shared" si="2"/>
        <v>A</v>
      </c>
      <c r="D53" s="7"/>
      <c r="E53" s="6">
        <v>3576</v>
      </c>
      <c r="F53" s="7">
        <v>1</v>
      </c>
      <c r="G53" s="7" t="str">
        <f t="shared" si="0"/>
        <v/>
      </c>
      <c r="H53" s="7">
        <f t="shared" si="3"/>
        <v>0</v>
      </c>
      <c r="I53" s="6">
        <f t="shared" si="4"/>
        <v>0</v>
      </c>
      <c r="J53" s="6" t="b">
        <f t="shared" si="5"/>
        <v>0</v>
      </c>
      <c r="K53" s="6">
        <f t="shared" si="6"/>
        <v>0</v>
      </c>
      <c r="L53" s="7">
        <v>6</v>
      </c>
      <c r="M53" s="7"/>
      <c r="N53" s="6" t="b">
        <f t="shared" si="1"/>
        <v>0</v>
      </c>
      <c r="O53" s="6">
        <f t="shared" si="7"/>
        <v>0</v>
      </c>
      <c r="P53" s="6">
        <f>'Invoice Data'!$B53+'Invoice Data'!$E53-'Invoice Data'!$I53-'Invoice Data'!$N53+'Invoice Data'!$J53</f>
        <v>3576</v>
      </c>
      <c r="Q53" s="6">
        <f>_xlfn.IFNA(VLOOKUP('Invoice Data'!$A53,BPay!$B$4:$D$10,3,0),0)</f>
        <v>0</v>
      </c>
      <c r="R53" s="8">
        <f t="shared" si="8"/>
        <v>3576</v>
      </c>
    </row>
    <row r="54" spans="1:18" x14ac:dyDescent="0.25">
      <c r="A54" s="12">
        <v>30865</v>
      </c>
      <c r="B54" s="6">
        <v>0</v>
      </c>
      <c r="C54" s="23" t="str">
        <f t="shared" si="2"/>
        <v>A</v>
      </c>
      <c r="D54" s="7"/>
      <c r="E54" s="6">
        <v>8506</v>
      </c>
      <c r="F54" s="7">
        <v>2</v>
      </c>
      <c r="G54" s="7" t="str">
        <f t="shared" si="0"/>
        <v>Y</v>
      </c>
      <c r="H54" s="7">
        <f t="shared" si="3"/>
        <v>425.3</v>
      </c>
      <c r="I54" s="6">
        <f t="shared" si="4"/>
        <v>425.3</v>
      </c>
      <c r="J54" s="6" t="b">
        <f t="shared" si="5"/>
        <v>0</v>
      </c>
      <c r="K54" s="6">
        <f t="shared" si="6"/>
        <v>0</v>
      </c>
      <c r="L54" s="7">
        <v>0</v>
      </c>
      <c r="M54" s="7"/>
      <c r="N54" s="6" t="b">
        <f t="shared" si="1"/>
        <v>0</v>
      </c>
      <c r="O54" s="6">
        <f t="shared" si="7"/>
        <v>0</v>
      </c>
      <c r="P54" s="6">
        <f>'Invoice Data'!$B54+'Invoice Data'!$E54-'Invoice Data'!$I54-'Invoice Data'!$N54+'Invoice Data'!$J54</f>
        <v>8080.7</v>
      </c>
      <c r="Q54" s="6">
        <f>_xlfn.IFNA(VLOOKUP('Invoice Data'!$A54,BPay!$B$4:$D$10,3,0),0)</f>
        <v>0</v>
      </c>
      <c r="R54" s="8">
        <f t="shared" si="8"/>
        <v>8080.7</v>
      </c>
    </row>
    <row r="55" spans="1:18" x14ac:dyDescent="0.25">
      <c r="A55" s="12">
        <v>30874</v>
      </c>
      <c r="B55" s="6">
        <v>0</v>
      </c>
      <c r="C55" s="23" t="str">
        <f t="shared" si="2"/>
        <v>A</v>
      </c>
      <c r="D55" s="7"/>
      <c r="E55" s="6">
        <v>7145</v>
      </c>
      <c r="F55" s="7">
        <v>2</v>
      </c>
      <c r="G55" s="7" t="str">
        <f t="shared" si="0"/>
        <v>Y</v>
      </c>
      <c r="H55" s="7">
        <f t="shared" si="3"/>
        <v>357.25</v>
      </c>
      <c r="I55" s="6">
        <f t="shared" si="4"/>
        <v>357.25</v>
      </c>
      <c r="J55" s="6" t="b">
        <f t="shared" si="5"/>
        <v>0</v>
      </c>
      <c r="K55" s="6">
        <f t="shared" si="6"/>
        <v>0</v>
      </c>
      <c r="L55" s="7">
        <v>9</v>
      </c>
      <c r="M55" s="7"/>
      <c r="N55" s="6" t="b">
        <f t="shared" si="1"/>
        <v>0</v>
      </c>
      <c r="O55" s="6">
        <f t="shared" si="7"/>
        <v>0</v>
      </c>
      <c r="P55" s="6">
        <f>'Invoice Data'!$B55+'Invoice Data'!$E55-'Invoice Data'!$I55-'Invoice Data'!$N55+'Invoice Data'!$J55</f>
        <v>6787.75</v>
      </c>
      <c r="Q55" s="6">
        <f>_xlfn.IFNA(VLOOKUP('Invoice Data'!$A55,BPay!$B$4:$D$10,3,0),0)</f>
        <v>0</v>
      </c>
      <c r="R55" s="8">
        <f t="shared" si="8"/>
        <v>6787.75</v>
      </c>
    </row>
    <row r="56" spans="1:18" x14ac:dyDescent="0.25">
      <c r="A56" s="12">
        <v>30883</v>
      </c>
      <c r="B56" s="6">
        <v>0</v>
      </c>
      <c r="C56" s="23" t="str">
        <f t="shared" si="2"/>
        <v>A</v>
      </c>
      <c r="D56" s="7"/>
      <c r="E56" s="6">
        <v>4092</v>
      </c>
      <c r="F56" s="7">
        <v>1</v>
      </c>
      <c r="G56" s="7" t="str">
        <f t="shared" si="0"/>
        <v/>
      </c>
      <c r="H56" s="7">
        <f t="shared" si="3"/>
        <v>0</v>
      </c>
      <c r="I56" s="6">
        <f t="shared" si="4"/>
        <v>0</v>
      </c>
      <c r="J56" s="6" t="b">
        <f t="shared" si="5"/>
        <v>0</v>
      </c>
      <c r="K56" s="6">
        <f t="shared" si="6"/>
        <v>0</v>
      </c>
      <c r="L56" s="7">
        <v>3</v>
      </c>
      <c r="M56" s="7"/>
      <c r="N56" s="6" t="b">
        <f t="shared" si="1"/>
        <v>0</v>
      </c>
      <c r="O56" s="6">
        <f t="shared" si="7"/>
        <v>0</v>
      </c>
      <c r="P56" s="6">
        <f>'Invoice Data'!$B56+'Invoice Data'!$E56-'Invoice Data'!$I56-'Invoice Data'!$N56+'Invoice Data'!$J56</f>
        <v>4092</v>
      </c>
      <c r="Q56" s="6">
        <f>_xlfn.IFNA(VLOOKUP('Invoice Data'!$A56,BPay!$B$4:$D$10,3,0),0)</f>
        <v>0</v>
      </c>
      <c r="R56" s="8">
        <f t="shared" si="8"/>
        <v>4092</v>
      </c>
    </row>
    <row r="57" spans="1:18" x14ac:dyDescent="0.25">
      <c r="A57" s="12">
        <v>30892</v>
      </c>
      <c r="B57" s="6">
        <v>0</v>
      </c>
      <c r="C57" s="23" t="str">
        <f t="shared" si="2"/>
        <v>A</v>
      </c>
      <c r="D57" s="7"/>
      <c r="E57" s="6">
        <v>5481</v>
      </c>
      <c r="F57" s="7">
        <v>1</v>
      </c>
      <c r="G57" s="7" t="str">
        <f t="shared" si="0"/>
        <v/>
      </c>
      <c r="H57" s="7">
        <f t="shared" si="3"/>
        <v>0</v>
      </c>
      <c r="I57" s="6">
        <f t="shared" si="4"/>
        <v>0</v>
      </c>
      <c r="J57" s="6" t="b">
        <f t="shared" si="5"/>
        <v>0</v>
      </c>
      <c r="K57" s="6">
        <f t="shared" si="6"/>
        <v>0</v>
      </c>
      <c r="L57" s="7">
        <v>13</v>
      </c>
      <c r="M57" s="7"/>
      <c r="N57" s="6" t="b">
        <f t="shared" si="1"/>
        <v>0</v>
      </c>
      <c r="O57" s="6">
        <f t="shared" si="7"/>
        <v>0</v>
      </c>
      <c r="P57" s="6">
        <f>'Invoice Data'!$B57+'Invoice Data'!$E57-'Invoice Data'!$I57-'Invoice Data'!$N57+'Invoice Data'!$J57</f>
        <v>5481</v>
      </c>
      <c r="Q57" s="6">
        <f>_xlfn.IFNA(VLOOKUP('Invoice Data'!$A57,BPay!$B$4:$D$10,3,0),0)</f>
        <v>0</v>
      </c>
      <c r="R57" s="8">
        <f t="shared" si="8"/>
        <v>5481</v>
      </c>
    </row>
    <row r="58" spans="1:18" x14ac:dyDescent="0.25">
      <c r="A58" s="12">
        <v>30909</v>
      </c>
      <c r="B58" s="6">
        <v>0</v>
      </c>
      <c r="C58" s="23" t="str">
        <f t="shared" si="2"/>
        <v>A</v>
      </c>
      <c r="D58" s="7"/>
      <c r="E58" s="6">
        <v>5333</v>
      </c>
      <c r="F58" s="7">
        <v>1</v>
      </c>
      <c r="G58" s="7" t="str">
        <f t="shared" si="0"/>
        <v/>
      </c>
      <c r="H58" s="7">
        <f t="shared" si="3"/>
        <v>0</v>
      </c>
      <c r="I58" s="6">
        <f t="shared" si="4"/>
        <v>0</v>
      </c>
      <c r="J58" s="6" t="b">
        <f t="shared" si="5"/>
        <v>0</v>
      </c>
      <c r="K58" s="6">
        <f t="shared" si="6"/>
        <v>0</v>
      </c>
      <c r="L58" s="7">
        <v>4</v>
      </c>
      <c r="M58" s="7"/>
      <c r="N58" s="6" t="b">
        <f t="shared" si="1"/>
        <v>0</v>
      </c>
      <c r="O58" s="6">
        <f t="shared" si="7"/>
        <v>0</v>
      </c>
      <c r="P58" s="6">
        <f>'Invoice Data'!$B58+'Invoice Data'!$E58-'Invoice Data'!$I58-'Invoice Data'!$N58+'Invoice Data'!$J58</f>
        <v>5333</v>
      </c>
      <c r="Q58" s="6">
        <f>_xlfn.IFNA(VLOOKUP('Invoice Data'!$A58,BPay!$B$4:$D$10,3,0),0)</f>
        <v>0</v>
      </c>
      <c r="R58" s="8">
        <f t="shared" si="8"/>
        <v>5333</v>
      </c>
    </row>
    <row r="59" spans="1:18" x14ac:dyDescent="0.25">
      <c r="A59" s="12">
        <v>30918</v>
      </c>
      <c r="B59" s="6">
        <v>0</v>
      </c>
      <c r="C59" s="23" t="str">
        <f t="shared" si="2"/>
        <v>A</v>
      </c>
      <c r="D59" s="7"/>
      <c r="E59" s="6">
        <v>5032</v>
      </c>
      <c r="F59" s="7">
        <v>1</v>
      </c>
      <c r="G59" s="7" t="str">
        <f t="shared" si="0"/>
        <v/>
      </c>
      <c r="H59" s="7">
        <f t="shared" si="3"/>
        <v>0</v>
      </c>
      <c r="I59" s="6">
        <f t="shared" si="4"/>
        <v>0</v>
      </c>
      <c r="J59" s="6" t="b">
        <f t="shared" si="5"/>
        <v>0</v>
      </c>
      <c r="K59" s="6">
        <f t="shared" si="6"/>
        <v>0</v>
      </c>
      <c r="L59" s="7">
        <v>12</v>
      </c>
      <c r="M59" s="7"/>
      <c r="N59" s="6" t="b">
        <f t="shared" si="1"/>
        <v>0</v>
      </c>
      <c r="O59" s="6">
        <f t="shared" si="7"/>
        <v>0</v>
      </c>
      <c r="P59" s="6">
        <f>'Invoice Data'!$B59+'Invoice Data'!$E59-'Invoice Data'!$I59-'Invoice Data'!$N59+'Invoice Data'!$J59</f>
        <v>5032</v>
      </c>
      <c r="Q59" s="6">
        <f>_xlfn.IFNA(VLOOKUP('Invoice Data'!$A59,BPay!$B$4:$D$10,3,0),0)</f>
        <v>0</v>
      </c>
      <c r="R59" s="8">
        <f t="shared" si="8"/>
        <v>5032</v>
      </c>
    </row>
    <row r="60" spans="1:18" x14ac:dyDescent="0.25">
      <c r="A60" s="12">
        <v>30927</v>
      </c>
      <c r="B60" s="6">
        <v>0</v>
      </c>
      <c r="C60" s="23" t="str">
        <f t="shared" si="2"/>
        <v>A</v>
      </c>
      <c r="D60" s="7"/>
      <c r="E60" s="6">
        <v>14513</v>
      </c>
      <c r="F60" s="7">
        <v>3</v>
      </c>
      <c r="G60" s="7" t="str">
        <f t="shared" si="0"/>
        <v>Y</v>
      </c>
      <c r="H60" s="7">
        <f t="shared" si="3"/>
        <v>1161.04</v>
      </c>
      <c r="I60" s="6">
        <f t="shared" si="4"/>
        <v>725.65000000000009</v>
      </c>
      <c r="J60" s="6" t="b">
        <f t="shared" si="5"/>
        <v>0</v>
      </c>
      <c r="K60" s="6">
        <f t="shared" si="6"/>
        <v>0</v>
      </c>
      <c r="L60" s="7">
        <v>16</v>
      </c>
      <c r="M60" s="7"/>
      <c r="N60" s="6" t="b">
        <f t="shared" si="1"/>
        <v>1</v>
      </c>
      <c r="O60" s="6">
        <f t="shared" si="7"/>
        <v>250</v>
      </c>
      <c r="P60" s="6">
        <f>'Invoice Data'!$B60+'Invoice Data'!$E60-'Invoice Data'!$I60-'Invoice Data'!$N60+'Invoice Data'!$J60</f>
        <v>13786.35</v>
      </c>
      <c r="Q60" s="6">
        <f>_xlfn.IFNA(VLOOKUP('Invoice Data'!$A60,BPay!$B$4:$D$10,3,0),0)</f>
        <v>0</v>
      </c>
      <c r="R60" s="8">
        <f t="shared" si="8"/>
        <v>13786.35</v>
      </c>
    </row>
    <row r="61" spans="1:18" x14ac:dyDescent="0.25">
      <c r="A61" s="12">
        <v>30936</v>
      </c>
      <c r="B61" s="6">
        <v>0</v>
      </c>
      <c r="C61" s="23" t="str">
        <f t="shared" si="2"/>
        <v>A</v>
      </c>
      <c r="D61" s="7"/>
      <c r="E61" s="6">
        <v>7219</v>
      </c>
      <c r="F61" s="7">
        <v>2</v>
      </c>
      <c r="G61" s="7" t="str">
        <f t="shared" si="0"/>
        <v>Y</v>
      </c>
      <c r="H61" s="7">
        <f t="shared" si="3"/>
        <v>360.95000000000005</v>
      </c>
      <c r="I61" s="6">
        <f t="shared" si="4"/>
        <v>360.95000000000005</v>
      </c>
      <c r="J61" s="6" t="b">
        <f t="shared" si="5"/>
        <v>0</v>
      </c>
      <c r="K61" s="6">
        <f t="shared" si="6"/>
        <v>0</v>
      </c>
      <c r="L61" s="7">
        <v>5</v>
      </c>
      <c r="M61" s="7"/>
      <c r="N61" s="6" t="b">
        <f t="shared" si="1"/>
        <v>0</v>
      </c>
      <c r="O61" s="6">
        <f t="shared" si="7"/>
        <v>0</v>
      </c>
      <c r="P61" s="6">
        <f>'Invoice Data'!$B61+'Invoice Data'!$E61-'Invoice Data'!$I61-'Invoice Data'!$N61+'Invoice Data'!$J61</f>
        <v>6858.05</v>
      </c>
      <c r="Q61" s="6">
        <f>_xlfn.IFNA(VLOOKUP('Invoice Data'!$A61,BPay!$B$4:$D$10,3,0),0)</f>
        <v>0</v>
      </c>
      <c r="R61" s="8">
        <f t="shared" si="8"/>
        <v>6858.05</v>
      </c>
    </row>
    <row r="62" spans="1:18" x14ac:dyDescent="0.25">
      <c r="A62" s="12">
        <v>30945</v>
      </c>
      <c r="B62" s="6">
        <v>0</v>
      </c>
      <c r="C62" s="23" t="str">
        <f t="shared" si="2"/>
        <v>A</v>
      </c>
      <c r="D62" s="7"/>
      <c r="E62" s="6">
        <v>12664</v>
      </c>
      <c r="F62" s="7">
        <v>3</v>
      </c>
      <c r="G62" s="7" t="str">
        <f t="shared" si="0"/>
        <v>Y</v>
      </c>
      <c r="H62" s="7">
        <f t="shared" si="3"/>
        <v>1013.12</v>
      </c>
      <c r="I62" s="6">
        <f t="shared" si="4"/>
        <v>633.20000000000005</v>
      </c>
      <c r="J62" s="6" t="b">
        <f t="shared" si="5"/>
        <v>0</v>
      </c>
      <c r="K62" s="6">
        <f t="shared" si="6"/>
        <v>0</v>
      </c>
      <c r="L62" s="7">
        <v>7</v>
      </c>
      <c r="M62" s="7"/>
      <c r="N62" s="6" t="b">
        <f t="shared" si="1"/>
        <v>0</v>
      </c>
      <c r="O62" s="6">
        <f t="shared" si="7"/>
        <v>0</v>
      </c>
      <c r="P62" s="6">
        <f>'Invoice Data'!$B62+'Invoice Data'!$E62-'Invoice Data'!$I62-'Invoice Data'!$N62+'Invoice Data'!$J62</f>
        <v>12030.8</v>
      </c>
      <c r="Q62" s="6">
        <f>_xlfn.IFNA(VLOOKUP('Invoice Data'!$A62,BPay!$B$4:$D$10,3,0),0)</f>
        <v>0</v>
      </c>
      <c r="R62" s="8">
        <f t="shared" si="8"/>
        <v>12030.8</v>
      </c>
    </row>
    <row r="63" spans="1:18" x14ac:dyDescent="0.25">
      <c r="A63" s="12">
        <v>30954</v>
      </c>
      <c r="B63" s="6">
        <v>0</v>
      </c>
      <c r="C63" s="23" t="str">
        <f t="shared" si="2"/>
        <v>A</v>
      </c>
      <c r="D63" s="7"/>
      <c r="E63" s="6">
        <v>5089</v>
      </c>
      <c r="F63" s="7">
        <v>1</v>
      </c>
      <c r="G63" s="7" t="str">
        <f t="shared" si="0"/>
        <v/>
      </c>
      <c r="H63" s="7">
        <f t="shared" si="3"/>
        <v>0</v>
      </c>
      <c r="I63" s="6">
        <f t="shared" si="4"/>
        <v>0</v>
      </c>
      <c r="J63" s="6" t="b">
        <f t="shared" si="5"/>
        <v>0</v>
      </c>
      <c r="K63" s="6">
        <f t="shared" si="6"/>
        <v>0</v>
      </c>
      <c r="L63" s="7">
        <v>8</v>
      </c>
      <c r="M63" s="7"/>
      <c r="N63" s="6" t="b">
        <f t="shared" si="1"/>
        <v>0</v>
      </c>
      <c r="O63" s="6">
        <f t="shared" si="7"/>
        <v>0</v>
      </c>
      <c r="P63" s="6">
        <f>'Invoice Data'!$B63+'Invoice Data'!$E63-'Invoice Data'!$I63-'Invoice Data'!$N63+'Invoice Data'!$J63</f>
        <v>5089</v>
      </c>
      <c r="Q63" s="6">
        <f>_xlfn.IFNA(VLOOKUP('Invoice Data'!$A63,BPay!$B$4:$D$10,3,0),0)</f>
        <v>0</v>
      </c>
      <c r="R63" s="8">
        <f t="shared" si="8"/>
        <v>5089</v>
      </c>
    </row>
    <row r="64" spans="1:18" x14ac:dyDescent="0.25">
      <c r="A64" s="12">
        <v>30963</v>
      </c>
      <c r="B64" s="6">
        <v>0</v>
      </c>
      <c r="C64" s="23" t="str">
        <f t="shared" si="2"/>
        <v>A</v>
      </c>
      <c r="D64" s="7"/>
      <c r="E64" s="6">
        <v>4888</v>
      </c>
      <c r="F64" s="7">
        <v>1</v>
      </c>
      <c r="G64" s="7" t="str">
        <f t="shared" si="0"/>
        <v/>
      </c>
      <c r="H64" s="7">
        <f t="shared" si="3"/>
        <v>0</v>
      </c>
      <c r="I64" s="6">
        <f t="shared" si="4"/>
        <v>0</v>
      </c>
      <c r="J64" s="6" t="b">
        <f t="shared" si="5"/>
        <v>0</v>
      </c>
      <c r="K64" s="6">
        <f t="shared" si="6"/>
        <v>0</v>
      </c>
      <c r="L64" s="7">
        <v>5</v>
      </c>
      <c r="M64" s="7"/>
      <c r="N64" s="6" t="b">
        <f t="shared" si="1"/>
        <v>0</v>
      </c>
      <c r="O64" s="6">
        <f t="shared" si="7"/>
        <v>0</v>
      </c>
      <c r="P64" s="6">
        <f>'Invoice Data'!$B64+'Invoice Data'!$E64-'Invoice Data'!$I64-'Invoice Data'!$N64+'Invoice Data'!$J64</f>
        <v>4888</v>
      </c>
      <c r="Q64" s="6">
        <f>_xlfn.IFNA(VLOOKUP('Invoice Data'!$A64,BPay!$B$4:$D$10,3,0),0)</f>
        <v>0</v>
      </c>
      <c r="R64" s="8">
        <f t="shared" si="8"/>
        <v>4888</v>
      </c>
    </row>
    <row r="65" spans="1:18" x14ac:dyDescent="0.25">
      <c r="A65" s="12">
        <v>30972</v>
      </c>
      <c r="B65" s="6">
        <v>0</v>
      </c>
      <c r="C65" s="23" t="str">
        <f t="shared" si="2"/>
        <v>A</v>
      </c>
      <c r="D65" s="7"/>
      <c r="E65" s="6">
        <v>4884</v>
      </c>
      <c r="F65" s="7">
        <v>1</v>
      </c>
      <c r="G65" s="7" t="str">
        <f t="shared" si="0"/>
        <v/>
      </c>
      <c r="H65" s="7">
        <f t="shared" si="3"/>
        <v>0</v>
      </c>
      <c r="I65" s="6">
        <f t="shared" si="4"/>
        <v>0</v>
      </c>
      <c r="J65" s="6" t="b">
        <f t="shared" si="5"/>
        <v>0</v>
      </c>
      <c r="K65" s="6">
        <f t="shared" si="6"/>
        <v>0</v>
      </c>
      <c r="L65" s="7">
        <v>5</v>
      </c>
      <c r="M65" s="7"/>
      <c r="N65" s="6" t="b">
        <f t="shared" si="1"/>
        <v>0</v>
      </c>
      <c r="O65" s="6">
        <f t="shared" si="7"/>
        <v>0</v>
      </c>
      <c r="P65" s="6">
        <f>'Invoice Data'!$B65+'Invoice Data'!$E65-'Invoice Data'!$I65-'Invoice Data'!$N65+'Invoice Data'!$J65</f>
        <v>4884</v>
      </c>
      <c r="Q65" s="6">
        <f>_xlfn.IFNA(VLOOKUP('Invoice Data'!$A65,BPay!$B$4:$D$10,3,0),0)</f>
        <v>0</v>
      </c>
      <c r="R65" s="8">
        <f t="shared" si="8"/>
        <v>4884</v>
      </c>
    </row>
    <row r="66" spans="1:18" x14ac:dyDescent="0.25">
      <c r="A66" s="12">
        <v>30981</v>
      </c>
      <c r="B66" s="6">
        <v>0</v>
      </c>
      <c r="C66" s="23" t="str">
        <f t="shared" si="2"/>
        <v>A</v>
      </c>
      <c r="D66" s="7"/>
      <c r="E66" s="6">
        <v>4529</v>
      </c>
      <c r="F66" s="7">
        <v>1</v>
      </c>
      <c r="G66" s="7" t="str">
        <f t="shared" si="0"/>
        <v/>
      </c>
      <c r="H66" s="7">
        <f t="shared" si="3"/>
        <v>0</v>
      </c>
      <c r="I66" s="6">
        <f t="shared" si="4"/>
        <v>0</v>
      </c>
      <c r="J66" s="6" t="b">
        <f t="shared" si="5"/>
        <v>0</v>
      </c>
      <c r="K66" s="6">
        <f t="shared" si="6"/>
        <v>0</v>
      </c>
      <c r="L66" s="7">
        <v>1</v>
      </c>
      <c r="M66" s="7"/>
      <c r="N66" s="6" t="b">
        <f t="shared" si="1"/>
        <v>0</v>
      </c>
      <c r="O66" s="6">
        <f t="shared" si="7"/>
        <v>0</v>
      </c>
      <c r="P66" s="6">
        <f>'Invoice Data'!$B66+'Invoice Data'!$E66-'Invoice Data'!$I66-'Invoice Data'!$N66+'Invoice Data'!$J66</f>
        <v>4529</v>
      </c>
      <c r="Q66" s="6">
        <f>_xlfn.IFNA(VLOOKUP('Invoice Data'!$A66,BPay!$B$4:$D$10,3,0),0)</f>
        <v>0</v>
      </c>
      <c r="R66" s="8">
        <f t="shared" si="8"/>
        <v>4529</v>
      </c>
    </row>
    <row r="67" spans="1:18" x14ac:dyDescent="0.25">
      <c r="A67" s="12">
        <v>30990</v>
      </c>
      <c r="B67" s="6">
        <v>0</v>
      </c>
      <c r="C67" s="23" t="str">
        <f t="shared" si="2"/>
        <v>A</v>
      </c>
      <c r="D67" s="7"/>
      <c r="E67" s="6">
        <v>8843</v>
      </c>
      <c r="F67" s="7">
        <v>2</v>
      </c>
      <c r="G67" s="7" t="str">
        <f t="shared" si="0"/>
        <v>Y</v>
      </c>
      <c r="H67" s="7">
        <f t="shared" si="3"/>
        <v>442.15000000000003</v>
      </c>
      <c r="I67" s="6">
        <f t="shared" si="4"/>
        <v>442.15000000000003</v>
      </c>
      <c r="J67" s="6" t="b">
        <f t="shared" si="5"/>
        <v>0</v>
      </c>
      <c r="K67" s="6">
        <f t="shared" si="6"/>
        <v>0</v>
      </c>
      <c r="L67" s="7">
        <v>4</v>
      </c>
      <c r="M67" s="7"/>
      <c r="N67" s="6" t="b">
        <f t="shared" si="1"/>
        <v>0</v>
      </c>
      <c r="O67" s="6">
        <f t="shared" si="7"/>
        <v>0</v>
      </c>
      <c r="P67" s="6">
        <f>'Invoice Data'!$B67+'Invoice Data'!$E67-'Invoice Data'!$I67-'Invoice Data'!$N67+'Invoice Data'!$J67</f>
        <v>8400.85</v>
      </c>
      <c r="Q67" s="6">
        <f>_xlfn.IFNA(VLOOKUP('Invoice Data'!$A67,BPay!$B$4:$D$10,3,0),0)</f>
        <v>0</v>
      </c>
      <c r="R67" s="8">
        <f t="shared" si="8"/>
        <v>8400.85</v>
      </c>
    </row>
    <row r="68" spans="1:18" x14ac:dyDescent="0.25">
      <c r="A68" s="12">
        <v>31007</v>
      </c>
      <c r="B68" s="6">
        <v>0</v>
      </c>
      <c r="C68" s="23" t="str">
        <f t="shared" si="2"/>
        <v>A</v>
      </c>
      <c r="D68" s="7"/>
      <c r="E68" s="6">
        <v>4118</v>
      </c>
      <c r="F68" s="7">
        <v>1</v>
      </c>
      <c r="G68" s="7" t="str">
        <f t="shared" si="0"/>
        <v/>
      </c>
      <c r="H68" s="7">
        <f t="shared" si="3"/>
        <v>0</v>
      </c>
      <c r="I68" s="6">
        <f t="shared" si="4"/>
        <v>0</v>
      </c>
      <c r="J68" s="6" t="b">
        <f t="shared" si="5"/>
        <v>0</v>
      </c>
      <c r="K68" s="6">
        <f t="shared" si="6"/>
        <v>0</v>
      </c>
      <c r="L68" s="7">
        <v>4</v>
      </c>
      <c r="M68" s="7"/>
      <c r="N68" s="6" t="b">
        <f t="shared" si="1"/>
        <v>0</v>
      </c>
      <c r="O68" s="6">
        <f t="shared" si="7"/>
        <v>0</v>
      </c>
      <c r="P68" s="6">
        <f>'Invoice Data'!$B68+'Invoice Data'!$E68-'Invoice Data'!$I68-'Invoice Data'!$N68+'Invoice Data'!$J68</f>
        <v>4118</v>
      </c>
      <c r="Q68" s="6">
        <f>_xlfn.IFNA(VLOOKUP('Invoice Data'!$A68,BPay!$B$4:$D$10,3,0),0)</f>
        <v>0</v>
      </c>
      <c r="R68" s="8">
        <f t="shared" si="8"/>
        <v>4118</v>
      </c>
    </row>
    <row r="69" spans="1:18" x14ac:dyDescent="0.25">
      <c r="A69" s="12">
        <v>31016</v>
      </c>
      <c r="B69" s="6">
        <v>0</v>
      </c>
      <c r="C69" s="23" t="str">
        <f t="shared" ref="C69:C132" si="9">IF(B69=0,"A",IF(B69&gt;0,"B","C"))</f>
        <v>A</v>
      </c>
      <c r="D69" s="7"/>
      <c r="E69" s="6">
        <v>3673</v>
      </c>
      <c r="F69" s="7">
        <v>1</v>
      </c>
      <c r="G69" s="7" t="str">
        <f t="shared" ref="G69:G132" si="10">IF(F69&gt;=2,"Y","")</f>
        <v/>
      </c>
      <c r="H69" s="7">
        <f t="shared" ref="H69:H132" si="11">IF(F69=2,E69*5%,IF(F69&gt;=3,E69*8%,0))</f>
        <v>0</v>
      </c>
      <c r="I69" s="6">
        <f t="shared" ref="I69:I132" si="12">IF(G69="y",E69*5%,0)</f>
        <v>0</v>
      </c>
      <c r="J69" s="6" t="b">
        <f t="shared" ref="J69:J132" si="13">AND(B69&gt;0,D69&lt;&gt;"y")</f>
        <v>0</v>
      </c>
      <c r="K69" s="6">
        <f t="shared" ref="K69:K132" si="14">IF(AND(B69&gt;0,D69&lt;&gt;"y"),B69*10%,0)</f>
        <v>0</v>
      </c>
      <c r="L69" s="7">
        <v>10</v>
      </c>
      <c r="M69" s="7"/>
      <c r="N69" s="6" t="b">
        <f t="shared" ref="N69:N132" si="15">OR(L69&gt;=16,M69)</f>
        <v>0</v>
      </c>
      <c r="O69" s="6">
        <f t="shared" ref="O69:O132" si="16">IF(OR(L69&gt;=16,M69),250,0)</f>
        <v>0</v>
      </c>
      <c r="P69" s="6">
        <f>'Invoice Data'!$B69+'Invoice Data'!$E69-'Invoice Data'!$I69-'Invoice Data'!$N69+'Invoice Data'!$J69</f>
        <v>3673</v>
      </c>
      <c r="Q69" s="6">
        <f>_xlfn.IFNA(VLOOKUP('Invoice Data'!$A69,BPay!$B$4:$D$10,3,0),0)</f>
        <v>0</v>
      </c>
      <c r="R69" s="8">
        <f t="shared" ref="R69:R132" si="17">B69+P69-Q69</f>
        <v>3673</v>
      </c>
    </row>
    <row r="70" spans="1:18" x14ac:dyDescent="0.25">
      <c r="A70" s="12">
        <v>31025</v>
      </c>
      <c r="B70" s="6">
        <v>0</v>
      </c>
      <c r="C70" s="23" t="str">
        <f t="shared" si="9"/>
        <v>A</v>
      </c>
      <c r="D70" s="7"/>
      <c r="E70" s="6">
        <v>3367</v>
      </c>
      <c r="F70" s="7">
        <v>1</v>
      </c>
      <c r="G70" s="7" t="str">
        <f t="shared" si="10"/>
        <v/>
      </c>
      <c r="H70" s="7">
        <f t="shared" si="11"/>
        <v>0</v>
      </c>
      <c r="I70" s="6">
        <f t="shared" si="12"/>
        <v>0</v>
      </c>
      <c r="J70" s="6" t="b">
        <f t="shared" si="13"/>
        <v>0</v>
      </c>
      <c r="K70" s="6">
        <f t="shared" si="14"/>
        <v>0</v>
      </c>
      <c r="L70" s="7">
        <v>16</v>
      </c>
      <c r="M70" s="7"/>
      <c r="N70" s="6" t="b">
        <f t="shared" si="15"/>
        <v>1</v>
      </c>
      <c r="O70" s="6">
        <f t="shared" si="16"/>
        <v>250</v>
      </c>
      <c r="P70" s="6">
        <f>'Invoice Data'!$B70+'Invoice Data'!$E70-'Invoice Data'!$I70-'Invoice Data'!$N70+'Invoice Data'!$J70</f>
        <v>3366</v>
      </c>
      <c r="Q70" s="6">
        <f>_xlfn.IFNA(VLOOKUP('Invoice Data'!$A70,BPay!$B$4:$D$10,3,0),0)</f>
        <v>0</v>
      </c>
      <c r="R70" s="8">
        <f t="shared" si="17"/>
        <v>3366</v>
      </c>
    </row>
    <row r="71" spans="1:18" x14ac:dyDescent="0.25">
      <c r="A71" s="12">
        <v>31034</v>
      </c>
      <c r="B71" s="6">
        <v>0</v>
      </c>
      <c r="C71" s="23" t="str">
        <f t="shared" si="9"/>
        <v>A</v>
      </c>
      <c r="D71" s="7"/>
      <c r="E71" s="6">
        <v>3904</v>
      </c>
      <c r="F71" s="7">
        <v>1</v>
      </c>
      <c r="G71" s="7" t="str">
        <f t="shared" si="10"/>
        <v/>
      </c>
      <c r="H71" s="7">
        <f t="shared" si="11"/>
        <v>0</v>
      </c>
      <c r="I71" s="6">
        <f t="shared" si="12"/>
        <v>0</v>
      </c>
      <c r="J71" s="6" t="b">
        <f t="shared" si="13"/>
        <v>0</v>
      </c>
      <c r="K71" s="6">
        <f t="shared" si="14"/>
        <v>0</v>
      </c>
      <c r="L71" s="7">
        <v>0</v>
      </c>
      <c r="M71" s="7" t="b">
        <v>1</v>
      </c>
      <c r="N71" s="6" t="b">
        <f t="shared" si="15"/>
        <v>1</v>
      </c>
      <c r="O71" s="6">
        <f t="shared" si="16"/>
        <v>250</v>
      </c>
      <c r="P71" s="6">
        <f>'Invoice Data'!$B71+'Invoice Data'!$E71-'Invoice Data'!$I71-'Invoice Data'!$N71+'Invoice Data'!$J71</f>
        <v>3903</v>
      </c>
      <c r="Q71" s="6">
        <f>_xlfn.IFNA(VLOOKUP('Invoice Data'!$A71,BPay!$B$4:$D$10,3,0),0)</f>
        <v>0</v>
      </c>
      <c r="R71" s="8">
        <f t="shared" si="17"/>
        <v>3903</v>
      </c>
    </row>
    <row r="72" spans="1:18" x14ac:dyDescent="0.25">
      <c r="A72" s="12">
        <v>31043</v>
      </c>
      <c r="B72" s="6">
        <v>0</v>
      </c>
      <c r="C72" s="23" t="str">
        <f t="shared" si="9"/>
        <v>A</v>
      </c>
      <c r="D72" s="7"/>
      <c r="E72" s="6">
        <v>6724</v>
      </c>
      <c r="F72" s="7">
        <v>2</v>
      </c>
      <c r="G72" s="7" t="str">
        <f t="shared" si="10"/>
        <v>Y</v>
      </c>
      <c r="H72" s="7">
        <f t="shared" si="11"/>
        <v>336.20000000000005</v>
      </c>
      <c r="I72" s="6">
        <f t="shared" si="12"/>
        <v>336.20000000000005</v>
      </c>
      <c r="J72" s="6" t="b">
        <f t="shared" si="13"/>
        <v>0</v>
      </c>
      <c r="K72" s="6">
        <f t="shared" si="14"/>
        <v>0</v>
      </c>
      <c r="L72" s="7">
        <v>6</v>
      </c>
      <c r="M72" s="7"/>
      <c r="N72" s="6" t="b">
        <f t="shared" si="15"/>
        <v>0</v>
      </c>
      <c r="O72" s="6">
        <f t="shared" si="16"/>
        <v>0</v>
      </c>
      <c r="P72" s="6">
        <f>'Invoice Data'!$B72+'Invoice Data'!$E72-'Invoice Data'!$I72-'Invoice Data'!$N72+'Invoice Data'!$J72</f>
        <v>6387.8</v>
      </c>
      <c r="Q72" s="6">
        <f>_xlfn.IFNA(VLOOKUP('Invoice Data'!$A72,BPay!$B$4:$D$10,3,0),0)</f>
        <v>0</v>
      </c>
      <c r="R72" s="8">
        <f t="shared" si="17"/>
        <v>6387.8</v>
      </c>
    </row>
    <row r="73" spans="1:18" x14ac:dyDescent="0.25">
      <c r="A73" s="12">
        <v>31052</v>
      </c>
      <c r="B73" s="6">
        <v>0</v>
      </c>
      <c r="C73" s="23" t="str">
        <f t="shared" si="9"/>
        <v>A</v>
      </c>
      <c r="D73" s="7"/>
      <c r="E73" s="6">
        <v>4386</v>
      </c>
      <c r="F73" s="7">
        <v>1</v>
      </c>
      <c r="G73" s="7" t="str">
        <f t="shared" si="10"/>
        <v/>
      </c>
      <c r="H73" s="7">
        <f t="shared" si="11"/>
        <v>0</v>
      </c>
      <c r="I73" s="6">
        <f t="shared" si="12"/>
        <v>0</v>
      </c>
      <c r="J73" s="6" t="b">
        <f t="shared" si="13"/>
        <v>0</v>
      </c>
      <c r="K73" s="6">
        <f t="shared" si="14"/>
        <v>0</v>
      </c>
      <c r="L73" s="7">
        <v>10</v>
      </c>
      <c r="M73" s="7"/>
      <c r="N73" s="6" t="b">
        <f t="shared" si="15"/>
        <v>0</v>
      </c>
      <c r="O73" s="6">
        <f t="shared" si="16"/>
        <v>0</v>
      </c>
      <c r="P73" s="6">
        <f>'Invoice Data'!$B73+'Invoice Data'!$E73-'Invoice Data'!$I73-'Invoice Data'!$N73+'Invoice Data'!$J73</f>
        <v>4386</v>
      </c>
      <c r="Q73" s="6">
        <f>_xlfn.IFNA(VLOOKUP('Invoice Data'!$A73,BPay!$B$4:$D$10,3,0),0)</f>
        <v>0</v>
      </c>
      <c r="R73" s="8">
        <f t="shared" si="17"/>
        <v>4386</v>
      </c>
    </row>
    <row r="74" spans="1:18" x14ac:dyDescent="0.25">
      <c r="A74" s="12">
        <v>31061</v>
      </c>
      <c r="B74" s="6">
        <v>0</v>
      </c>
      <c r="C74" s="23" t="str">
        <f t="shared" si="9"/>
        <v>A</v>
      </c>
      <c r="D74" s="7"/>
      <c r="E74" s="6">
        <v>3870</v>
      </c>
      <c r="F74" s="7">
        <v>1</v>
      </c>
      <c r="G74" s="7" t="str">
        <f t="shared" si="10"/>
        <v/>
      </c>
      <c r="H74" s="7">
        <f t="shared" si="11"/>
        <v>0</v>
      </c>
      <c r="I74" s="6">
        <f t="shared" si="12"/>
        <v>0</v>
      </c>
      <c r="J74" s="6" t="b">
        <f t="shared" si="13"/>
        <v>0</v>
      </c>
      <c r="K74" s="6">
        <f t="shared" si="14"/>
        <v>0</v>
      </c>
      <c r="L74" s="7">
        <v>4</v>
      </c>
      <c r="M74" s="7"/>
      <c r="N74" s="6" t="b">
        <f t="shared" si="15"/>
        <v>0</v>
      </c>
      <c r="O74" s="6">
        <f t="shared" si="16"/>
        <v>0</v>
      </c>
      <c r="P74" s="6">
        <f>'Invoice Data'!$B74+'Invoice Data'!$E74-'Invoice Data'!$I74-'Invoice Data'!$N74+'Invoice Data'!$J74</f>
        <v>3870</v>
      </c>
      <c r="Q74" s="6">
        <f>_xlfn.IFNA(VLOOKUP('Invoice Data'!$A74,BPay!$B$4:$D$10,3,0),0)</f>
        <v>0</v>
      </c>
      <c r="R74" s="8">
        <f t="shared" si="17"/>
        <v>3870</v>
      </c>
    </row>
    <row r="75" spans="1:18" x14ac:dyDescent="0.25">
      <c r="A75" s="12">
        <v>31070</v>
      </c>
      <c r="B75" s="6">
        <v>0</v>
      </c>
      <c r="C75" s="23" t="str">
        <f t="shared" si="9"/>
        <v>A</v>
      </c>
      <c r="D75" s="7"/>
      <c r="E75" s="6">
        <v>7291</v>
      </c>
      <c r="F75" s="7">
        <v>2</v>
      </c>
      <c r="G75" s="7" t="str">
        <f t="shared" si="10"/>
        <v>Y</v>
      </c>
      <c r="H75" s="7">
        <f t="shared" si="11"/>
        <v>364.55</v>
      </c>
      <c r="I75" s="6">
        <f t="shared" si="12"/>
        <v>364.55</v>
      </c>
      <c r="J75" s="6" t="b">
        <f t="shared" si="13"/>
        <v>0</v>
      </c>
      <c r="K75" s="6">
        <f t="shared" si="14"/>
        <v>0</v>
      </c>
      <c r="L75" s="7">
        <v>12</v>
      </c>
      <c r="M75" s="7"/>
      <c r="N75" s="6" t="b">
        <f t="shared" si="15"/>
        <v>0</v>
      </c>
      <c r="O75" s="6">
        <f t="shared" si="16"/>
        <v>0</v>
      </c>
      <c r="P75" s="6">
        <f>'Invoice Data'!$B75+'Invoice Data'!$E75-'Invoice Data'!$I75-'Invoice Data'!$N75+'Invoice Data'!$J75</f>
        <v>6926.45</v>
      </c>
      <c r="Q75" s="6">
        <f>_xlfn.IFNA(VLOOKUP('Invoice Data'!$A75,BPay!$B$4:$D$10,3,0),0)</f>
        <v>0</v>
      </c>
      <c r="R75" s="8">
        <f t="shared" si="17"/>
        <v>6926.45</v>
      </c>
    </row>
    <row r="76" spans="1:18" x14ac:dyDescent="0.25">
      <c r="A76" s="12">
        <v>31089</v>
      </c>
      <c r="B76" s="6">
        <v>0</v>
      </c>
      <c r="C76" s="23" t="str">
        <f t="shared" si="9"/>
        <v>A</v>
      </c>
      <c r="D76" s="7"/>
      <c r="E76" s="6">
        <v>3523</v>
      </c>
      <c r="F76" s="7">
        <v>1</v>
      </c>
      <c r="G76" s="7" t="str">
        <f t="shared" si="10"/>
        <v/>
      </c>
      <c r="H76" s="7">
        <f t="shared" si="11"/>
        <v>0</v>
      </c>
      <c r="I76" s="6">
        <f t="shared" si="12"/>
        <v>0</v>
      </c>
      <c r="J76" s="6" t="b">
        <f t="shared" si="13"/>
        <v>0</v>
      </c>
      <c r="K76" s="6">
        <f t="shared" si="14"/>
        <v>0</v>
      </c>
      <c r="L76" s="7">
        <v>5</v>
      </c>
      <c r="M76" s="7"/>
      <c r="N76" s="6" t="b">
        <f t="shared" si="15"/>
        <v>0</v>
      </c>
      <c r="O76" s="6">
        <f t="shared" si="16"/>
        <v>0</v>
      </c>
      <c r="P76" s="6">
        <f>'Invoice Data'!$B76+'Invoice Data'!$E76-'Invoice Data'!$I76-'Invoice Data'!$N76+'Invoice Data'!$J76</f>
        <v>3523</v>
      </c>
      <c r="Q76" s="6">
        <f>_xlfn.IFNA(VLOOKUP('Invoice Data'!$A76,BPay!$B$4:$D$10,3,0),0)</f>
        <v>0</v>
      </c>
      <c r="R76" s="8">
        <f t="shared" si="17"/>
        <v>3523</v>
      </c>
    </row>
    <row r="77" spans="1:18" x14ac:dyDescent="0.25">
      <c r="A77" s="12">
        <v>31098</v>
      </c>
      <c r="B77" s="6">
        <v>0</v>
      </c>
      <c r="C77" s="23" t="str">
        <f t="shared" si="9"/>
        <v>A</v>
      </c>
      <c r="D77" s="7"/>
      <c r="E77" s="6">
        <v>4118</v>
      </c>
      <c r="F77" s="7">
        <v>1</v>
      </c>
      <c r="G77" s="7" t="str">
        <f t="shared" si="10"/>
        <v/>
      </c>
      <c r="H77" s="7">
        <f t="shared" si="11"/>
        <v>0</v>
      </c>
      <c r="I77" s="6">
        <f t="shared" si="12"/>
        <v>0</v>
      </c>
      <c r="J77" s="6" t="b">
        <f t="shared" si="13"/>
        <v>0</v>
      </c>
      <c r="K77" s="6">
        <f t="shared" si="14"/>
        <v>0</v>
      </c>
      <c r="L77" s="7">
        <v>10</v>
      </c>
      <c r="M77" s="7"/>
      <c r="N77" s="6" t="b">
        <f t="shared" si="15"/>
        <v>0</v>
      </c>
      <c r="O77" s="6">
        <f t="shared" si="16"/>
        <v>0</v>
      </c>
      <c r="P77" s="6">
        <f>'Invoice Data'!$B77+'Invoice Data'!$E77-'Invoice Data'!$I77-'Invoice Data'!$N77+'Invoice Data'!$J77</f>
        <v>4118</v>
      </c>
      <c r="Q77" s="6">
        <f>_xlfn.IFNA(VLOOKUP('Invoice Data'!$A77,BPay!$B$4:$D$10,3,0),0)</f>
        <v>0</v>
      </c>
      <c r="R77" s="8">
        <f t="shared" si="17"/>
        <v>4118</v>
      </c>
    </row>
    <row r="78" spans="1:18" x14ac:dyDescent="0.25">
      <c r="A78" s="12">
        <v>31105</v>
      </c>
      <c r="B78" s="6">
        <v>0</v>
      </c>
      <c r="C78" s="23" t="str">
        <f t="shared" si="9"/>
        <v>A</v>
      </c>
      <c r="D78" s="7"/>
      <c r="E78" s="6">
        <v>3834</v>
      </c>
      <c r="F78" s="7">
        <v>1</v>
      </c>
      <c r="G78" s="7" t="str">
        <f t="shared" si="10"/>
        <v/>
      </c>
      <c r="H78" s="7">
        <f t="shared" si="11"/>
        <v>0</v>
      </c>
      <c r="I78" s="6">
        <f t="shared" si="12"/>
        <v>0</v>
      </c>
      <c r="J78" s="6" t="b">
        <f t="shared" si="13"/>
        <v>0</v>
      </c>
      <c r="K78" s="6">
        <f t="shared" si="14"/>
        <v>0</v>
      </c>
      <c r="L78" s="7">
        <v>13</v>
      </c>
      <c r="M78" s="7"/>
      <c r="N78" s="6" t="b">
        <f t="shared" si="15"/>
        <v>0</v>
      </c>
      <c r="O78" s="6">
        <f t="shared" si="16"/>
        <v>0</v>
      </c>
      <c r="P78" s="6">
        <f>'Invoice Data'!$B78+'Invoice Data'!$E78-'Invoice Data'!$I78-'Invoice Data'!$N78+'Invoice Data'!$J78</f>
        <v>3834</v>
      </c>
      <c r="Q78" s="6">
        <f>_xlfn.IFNA(VLOOKUP('Invoice Data'!$A78,BPay!$B$4:$D$10,3,0),0)</f>
        <v>0</v>
      </c>
      <c r="R78" s="8">
        <f t="shared" si="17"/>
        <v>3834</v>
      </c>
    </row>
    <row r="79" spans="1:18" x14ac:dyDescent="0.25">
      <c r="A79" s="12">
        <v>31114</v>
      </c>
      <c r="B79" s="6">
        <v>0</v>
      </c>
      <c r="C79" s="23" t="str">
        <f t="shared" si="9"/>
        <v>A</v>
      </c>
      <c r="D79" s="7"/>
      <c r="E79" s="6">
        <v>9506</v>
      </c>
      <c r="F79" s="7">
        <v>2</v>
      </c>
      <c r="G79" s="7" t="str">
        <f t="shared" si="10"/>
        <v>Y</v>
      </c>
      <c r="H79" s="7">
        <f t="shared" si="11"/>
        <v>475.3</v>
      </c>
      <c r="I79" s="6">
        <f t="shared" si="12"/>
        <v>475.3</v>
      </c>
      <c r="J79" s="6" t="b">
        <f t="shared" si="13"/>
        <v>0</v>
      </c>
      <c r="K79" s="6">
        <f t="shared" si="14"/>
        <v>0</v>
      </c>
      <c r="L79" s="7">
        <v>1</v>
      </c>
      <c r="M79" s="7"/>
      <c r="N79" s="6" t="b">
        <f t="shared" si="15"/>
        <v>0</v>
      </c>
      <c r="O79" s="6">
        <f t="shared" si="16"/>
        <v>0</v>
      </c>
      <c r="P79" s="6">
        <f>'Invoice Data'!$B79+'Invoice Data'!$E79-'Invoice Data'!$I79-'Invoice Data'!$N79+'Invoice Data'!$J79</f>
        <v>9030.7000000000007</v>
      </c>
      <c r="Q79" s="6">
        <f>_xlfn.IFNA(VLOOKUP('Invoice Data'!$A79,BPay!$B$4:$D$10,3,0),0)</f>
        <v>0</v>
      </c>
      <c r="R79" s="8">
        <f t="shared" si="17"/>
        <v>9030.7000000000007</v>
      </c>
    </row>
    <row r="80" spans="1:18" x14ac:dyDescent="0.25">
      <c r="A80" s="12">
        <v>31123</v>
      </c>
      <c r="B80" s="6">
        <v>0</v>
      </c>
      <c r="C80" s="23" t="str">
        <f t="shared" si="9"/>
        <v>A</v>
      </c>
      <c r="D80" s="7"/>
      <c r="E80" s="6">
        <v>9293</v>
      </c>
      <c r="F80" s="7">
        <v>2</v>
      </c>
      <c r="G80" s="7" t="str">
        <f t="shared" si="10"/>
        <v>Y</v>
      </c>
      <c r="H80" s="7">
        <f t="shared" si="11"/>
        <v>464.65000000000003</v>
      </c>
      <c r="I80" s="6">
        <f t="shared" si="12"/>
        <v>464.65000000000003</v>
      </c>
      <c r="J80" s="6" t="b">
        <f t="shared" si="13"/>
        <v>0</v>
      </c>
      <c r="K80" s="6">
        <f t="shared" si="14"/>
        <v>0</v>
      </c>
      <c r="L80" s="7">
        <v>14</v>
      </c>
      <c r="M80" s="7"/>
      <c r="N80" s="6" t="b">
        <f t="shared" si="15"/>
        <v>0</v>
      </c>
      <c r="O80" s="6">
        <f t="shared" si="16"/>
        <v>0</v>
      </c>
      <c r="P80" s="6">
        <f>'Invoice Data'!$B80+'Invoice Data'!$E80-'Invoice Data'!$I80-'Invoice Data'!$N80+'Invoice Data'!$J80</f>
        <v>8828.35</v>
      </c>
      <c r="Q80" s="6">
        <f>_xlfn.IFNA(VLOOKUP('Invoice Data'!$A80,BPay!$B$4:$D$10,3,0),0)</f>
        <v>0</v>
      </c>
      <c r="R80" s="8">
        <f t="shared" si="17"/>
        <v>8828.35</v>
      </c>
    </row>
    <row r="81" spans="1:18" x14ac:dyDescent="0.25">
      <c r="A81" s="12">
        <v>31132</v>
      </c>
      <c r="B81" s="6">
        <v>0</v>
      </c>
      <c r="C81" s="23" t="str">
        <f t="shared" si="9"/>
        <v>A</v>
      </c>
      <c r="D81" s="7"/>
      <c r="E81" s="6">
        <v>8464</v>
      </c>
      <c r="F81" s="7">
        <v>2</v>
      </c>
      <c r="G81" s="7" t="str">
        <f t="shared" si="10"/>
        <v>Y</v>
      </c>
      <c r="H81" s="7">
        <f t="shared" si="11"/>
        <v>423.20000000000005</v>
      </c>
      <c r="I81" s="6">
        <f t="shared" si="12"/>
        <v>423.20000000000005</v>
      </c>
      <c r="J81" s="6" t="b">
        <f t="shared" si="13"/>
        <v>0</v>
      </c>
      <c r="K81" s="6">
        <f t="shared" si="14"/>
        <v>0</v>
      </c>
      <c r="L81" s="7">
        <v>15</v>
      </c>
      <c r="M81" s="7"/>
      <c r="N81" s="6" t="b">
        <f t="shared" si="15"/>
        <v>0</v>
      </c>
      <c r="O81" s="6">
        <f t="shared" si="16"/>
        <v>0</v>
      </c>
      <c r="P81" s="6">
        <f>'Invoice Data'!$B81+'Invoice Data'!$E81-'Invoice Data'!$I81-'Invoice Data'!$N81+'Invoice Data'!$J81</f>
        <v>8040.8</v>
      </c>
      <c r="Q81" s="6">
        <f>_xlfn.IFNA(VLOOKUP('Invoice Data'!$A81,BPay!$B$4:$D$10,3,0),0)</f>
        <v>0</v>
      </c>
      <c r="R81" s="8">
        <f t="shared" si="17"/>
        <v>8040.8</v>
      </c>
    </row>
    <row r="82" spans="1:18" x14ac:dyDescent="0.25">
      <c r="A82" s="12">
        <v>31141</v>
      </c>
      <c r="B82" s="6">
        <v>0</v>
      </c>
      <c r="C82" s="23" t="str">
        <f t="shared" si="9"/>
        <v>A</v>
      </c>
      <c r="D82" s="7"/>
      <c r="E82" s="6">
        <v>10173</v>
      </c>
      <c r="F82" s="7">
        <v>2</v>
      </c>
      <c r="G82" s="7" t="str">
        <f t="shared" si="10"/>
        <v>Y</v>
      </c>
      <c r="H82" s="7">
        <f t="shared" si="11"/>
        <v>508.65000000000003</v>
      </c>
      <c r="I82" s="6">
        <f t="shared" si="12"/>
        <v>508.65000000000003</v>
      </c>
      <c r="J82" s="6" t="b">
        <f t="shared" si="13"/>
        <v>0</v>
      </c>
      <c r="K82" s="6">
        <f t="shared" si="14"/>
        <v>0</v>
      </c>
      <c r="L82" s="7">
        <v>4</v>
      </c>
      <c r="M82" s="7"/>
      <c r="N82" s="6" t="b">
        <f t="shared" si="15"/>
        <v>0</v>
      </c>
      <c r="O82" s="6">
        <f t="shared" si="16"/>
        <v>0</v>
      </c>
      <c r="P82" s="6">
        <f>'Invoice Data'!$B82+'Invoice Data'!$E82-'Invoice Data'!$I82-'Invoice Data'!$N82+'Invoice Data'!$J82</f>
        <v>9664.35</v>
      </c>
      <c r="Q82" s="6">
        <f>_xlfn.IFNA(VLOOKUP('Invoice Data'!$A82,BPay!$B$4:$D$10,3,0),0)</f>
        <v>0</v>
      </c>
      <c r="R82" s="8">
        <f t="shared" si="17"/>
        <v>9664.35</v>
      </c>
    </row>
    <row r="83" spans="1:18" x14ac:dyDescent="0.25">
      <c r="A83" s="12">
        <v>31150</v>
      </c>
      <c r="B83" s="6">
        <v>0</v>
      </c>
      <c r="C83" s="23" t="str">
        <f t="shared" si="9"/>
        <v>A</v>
      </c>
      <c r="D83" s="7"/>
      <c r="E83" s="6">
        <v>8991</v>
      </c>
      <c r="F83" s="7">
        <v>2</v>
      </c>
      <c r="G83" s="7" t="str">
        <f t="shared" si="10"/>
        <v>Y</v>
      </c>
      <c r="H83" s="7">
        <f t="shared" si="11"/>
        <v>449.55</v>
      </c>
      <c r="I83" s="6">
        <f t="shared" si="12"/>
        <v>449.55</v>
      </c>
      <c r="J83" s="6" t="b">
        <f t="shared" si="13"/>
        <v>0</v>
      </c>
      <c r="K83" s="6">
        <f t="shared" si="14"/>
        <v>0</v>
      </c>
      <c r="L83" s="7">
        <v>14</v>
      </c>
      <c r="M83" s="7"/>
      <c r="N83" s="6" t="b">
        <f t="shared" si="15"/>
        <v>0</v>
      </c>
      <c r="O83" s="6">
        <f t="shared" si="16"/>
        <v>0</v>
      </c>
      <c r="P83" s="6">
        <f>'Invoice Data'!$B83+'Invoice Data'!$E83-'Invoice Data'!$I83-'Invoice Data'!$N83+'Invoice Data'!$J83</f>
        <v>8541.4500000000007</v>
      </c>
      <c r="Q83" s="6">
        <f>_xlfn.IFNA(VLOOKUP('Invoice Data'!$A83,BPay!$B$4:$D$10,3,0),0)</f>
        <v>0</v>
      </c>
      <c r="R83" s="8">
        <f t="shared" si="17"/>
        <v>8541.4500000000007</v>
      </c>
    </row>
    <row r="84" spans="1:18" x14ac:dyDescent="0.25">
      <c r="A84" s="12">
        <v>31169</v>
      </c>
      <c r="B84" s="6">
        <v>0</v>
      </c>
      <c r="C84" s="23" t="str">
        <f t="shared" si="9"/>
        <v>A</v>
      </c>
      <c r="D84" s="7"/>
      <c r="E84" s="6">
        <v>10404</v>
      </c>
      <c r="F84" s="7">
        <v>2</v>
      </c>
      <c r="G84" s="7" t="str">
        <f t="shared" si="10"/>
        <v>Y</v>
      </c>
      <c r="H84" s="7">
        <f t="shared" si="11"/>
        <v>520.20000000000005</v>
      </c>
      <c r="I84" s="6">
        <f t="shared" si="12"/>
        <v>520.20000000000005</v>
      </c>
      <c r="J84" s="6" t="b">
        <f t="shared" si="13"/>
        <v>0</v>
      </c>
      <c r="K84" s="6">
        <f t="shared" si="14"/>
        <v>0</v>
      </c>
      <c r="L84" s="7">
        <v>6</v>
      </c>
      <c r="M84" s="7"/>
      <c r="N84" s="6" t="b">
        <f t="shared" si="15"/>
        <v>0</v>
      </c>
      <c r="O84" s="6">
        <f t="shared" si="16"/>
        <v>0</v>
      </c>
      <c r="P84" s="6">
        <f>'Invoice Data'!$B84+'Invoice Data'!$E84-'Invoice Data'!$I84-'Invoice Data'!$N84+'Invoice Data'!$J84</f>
        <v>9883.7999999999993</v>
      </c>
      <c r="Q84" s="6">
        <f>_xlfn.IFNA(VLOOKUP('Invoice Data'!$A84,BPay!$B$4:$D$10,3,0),0)</f>
        <v>0</v>
      </c>
      <c r="R84" s="8">
        <f t="shared" si="17"/>
        <v>9883.7999999999993</v>
      </c>
    </row>
    <row r="85" spans="1:18" x14ac:dyDescent="0.25">
      <c r="A85" s="12">
        <v>31178</v>
      </c>
      <c r="B85" s="6">
        <v>0</v>
      </c>
      <c r="C85" s="23" t="str">
        <f t="shared" si="9"/>
        <v>A</v>
      </c>
      <c r="D85" s="7"/>
      <c r="E85" s="6">
        <v>8185</v>
      </c>
      <c r="F85" s="7">
        <v>2</v>
      </c>
      <c r="G85" s="7" t="str">
        <f t="shared" si="10"/>
        <v>Y</v>
      </c>
      <c r="H85" s="7">
        <f t="shared" si="11"/>
        <v>409.25</v>
      </c>
      <c r="I85" s="6">
        <f t="shared" si="12"/>
        <v>409.25</v>
      </c>
      <c r="J85" s="6" t="b">
        <f t="shared" si="13"/>
        <v>0</v>
      </c>
      <c r="K85" s="6">
        <f t="shared" si="14"/>
        <v>0</v>
      </c>
      <c r="L85" s="7">
        <v>14</v>
      </c>
      <c r="M85" s="7"/>
      <c r="N85" s="6" t="b">
        <f t="shared" si="15"/>
        <v>0</v>
      </c>
      <c r="O85" s="6">
        <f t="shared" si="16"/>
        <v>0</v>
      </c>
      <c r="P85" s="6">
        <f>'Invoice Data'!$B85+'Invoice Data'!$E85-'Invoice Data'!$I85-'Invoice Data'!$N85+'Invoice Data'!$J85</f>
        <v>7775.75</v>
      </c>
      <c r="Q85" s="6">
        <f>_xlfn.IFNA(VLOOKUP('Invoice Data'!$A85,BPay!$B$4:$D$10,3,0),0)</f>
        <v>0</v>
      </c>
      <c r="R85" s="8">
        <f t="shared" si="17"/>
        <v>7775.75</v>
      </c>
    </row>
    <row r="86" spans="1:18" x14ac:dyDescent="0.25">
      <c r="A86" s="12">
        <v>31187</v>
      </c>
      <c r="B86" s="6">
        <v>0</v>
      </c>
      <c r="C86" s="23" t="str">
        <f t="shared" si="9"/>
        <v>A</v>
      </c>
      <c r="D86" s="7"/>
      <c r="E86" s="6">
        <v>4530</v>
      </c>
      <c r="F86" s="7">
        <v>1</v>
      </c>
      <c r="G86" s="7" t="str">
        <f t="shared" si="10"/>
        <v/>
      </c>
      <c r="H86" s="7">
        <f t="shared" si="11"/>
        <v>0</v>
      </c>
      <c r="I86" s="6">
        <f t="shared" si="12"/>
        <v>0</v>
      </c>
      <c r="J86" s="6" t="b">
        <f t="shared" si="13"/>
        <v>0</v>
      </c>
      <c r="K86" s="6">
        <f t="shared" si="14"/>
        <v>0</v>
      </c>
      <c r="L86" s="7">
        <v>13</v>
      </c>
      <c r="M86" s="7"/>
      <c r="N86" s="6" t="b">
        <f t="shared" si="15"/>
        <v>0</v>
      </c>
      <c r="O86" s="6">
        <f t="shared" si="16"/>
        <v>0</v>
      </c>
      <c r="P86" s="6">
        <f>'Invoice Data'!$B86+'Invoice Data'!$E86-'Invoice Data'!$I86-'Invoice Data'!$N86+'Invoice Data'!$J86</f>
        <v>4530</v>
      </c>
      <c r="Q86" s="6">
        <f>_xlfn.IFNA(VLOOKUP('Invoice Data'!$A86,BPay!$B$4:$D$10,3,0),0)</f>
        <v>0</v>
      </c>
      <c r="R86" s="8">
        <f t="shared" si="17"/>
        <v>4530</v>
      </c>
    </row>
    <row r="87" spans="1:18" x14ac:dyDescent="0.25">
      <c r="A87" s="12">
        <v>31196</v>
      </c>
      <c r="B87" s="6">
        <v>0</v>
      </c>
      <c r="C87" s="23" t="str">
        <f t="shared" si="9"/>
        <v>A</v>
      </c>
      <c r="D87" s="7"/>
      <c r="E87" s="6">
        <v>9076</v>
      </c>
      <c r="F87" s="7">
        <v>2</v>
      </c>
      <c r="G87" s="7" t="str">
        <f t="shared" si="10"/>
        <v>Y</v>
      </c>
      <c r="H87" s="7">
        <f t="shared" si="11"/>
        <v>453.8</v>
      </c>
      <c r="I87" s="6">
        <f t="shared" si="12"/>
        <v>453.8</v>
      </c>
      <c r="J87" s="6" t="b">
        <f t="shared" si="13"/>
        <v>0</v>
      </c>
      <c r="K87" s="6">
        <f t="shared" si="14"/>
        <v>0</v>
      </c>
      <c r="L87" s="7">
        <v>13</v>
      </c>
      <c r="M87" s="7"/>
      <c r="N87" s="6" t="b">
        <f t="shared" si="15"/>
        <v>0</v>
      </c>
      <c r="O87" s="6">
        <f t="shared" si="16"/>
        <v>0</v>
      </c>
      <c r="P87" s="6">
        <f>'Invoice Data'!$B87+'Invoice Data'!$E87-'Invoice Data'!$I87-'Invoice Data'!$N87+'Invoice Data'!$J87</f>
        <v>8622.2000000000007</v>
      </c>
      <c r="Q87" s="6">
        <f>_xlfn.IFNA(VLOOKUP('Invoice Data'!$A87,BPay!$B$4:$D$10,3,0),0)</f>
        <v>0</v>
      </c>
      <c r="R87" s="8">
        <f t="shared" si="17"/>
        <v>8622.2000000000007</v>
      </c>
    </row>
    <row r="88" spans="1:18" x14ac:dyDescent="0.25">
      <c r="A88" s="12">
        <v>31203</v>
      </c>
      <c r="B88" s="6">
        <v>0</v>
      </c>
      <c r="C88" s="23" t="str">
        <f t="shared" si="9"/>
        <v>A</v>
      </c>
      <c r="D88" s="7"/>
      <c r="E88" s="6">
        <v>4873</v>
      </c>
      <c r="F88" s="7">
        <v>1</v>
      </c>
      <c r="G88" s="7" t="str">
        <f t="shared" si="10"/>
        <v/>
      </c>
      <c r="H88" s="7">
        <f t="shared" si="11"/>
        <v>0</v>
      </c>
      <c r="I88" s="6">
        <f t="shared" si="12"/>
        <v>0</v>
      </c>
      <c r="J88" s="6" t="b">
        <f t="shared" si="13"/>
        <v>0</v>
      </c>
      <c r="K88" s="6">
        <f t="shared" si="14"/>
        <v>0</v>
      </c>
      <c r="L88" s="7">
        <v>2</v>
      </c>
      <c r="M88" s="7"/>
      <c r="N88" s="6" t="b">
        <f t="shared" si="15"/>
        <v>0</v>
      </c>
      <c r="O88" s="6">
        <f t="shared" si="16"/>
        <v>0</v>
      </c>
      <c r="P88" s="6">
        <f>'Invoice Data'!$B88+'Invoice Data'!$E88-'Invoice Data'!$I88-'Invoice Data'!$N88+'Invoice Data'!$J88</f>
        <v>4873</v>
      </c>
      <c r="Q88" s="6">
        <f>_xlfn.IFNA(VLOOKUP('Invoice Data'!$A88,BPay!$B$4:$D$10,3,0),0)</f>
        <v>0</v>
      </c>
      <c r="R88" s="8">
        <f t="shared" si="17"/>
        <v>4873</v>
      </c>
    </row>
    <row r="89" spans="1:18" x14ac:dyDescent="0.25">
      <c r="A89" s="12">
        <v>31212</v>
      </c>
      <c r="B89" s="6">
        <v>0</v>
      </c>
      <c r="C89" s="23" t="str">
        <f t="shared" si="9"/>
        <v>A</v>
      </c>
      <c r="D89" s="7"/>
      <c r="E89" s="6">
        <v>9159</v>
      </c>
      <c r="F89" s="7">
        <v>2</v>
      </c>
      <c r="G89" s="7" t="str">
        <f t="shared" si="10"/>
        <v>Y</v>
      </c>
      <c r="H89" s="7">
        <f t="shared" si="11"/>
        <v>457.95000000000005</v>
      </c>
      <c r="I89" s="6">
        <f t="shared" si="12"/>
        <v>457.95000000000005</v>
      </c>
      <c r="J89" s="6" t="b">
        <f t="shared" si="13"/>
        <v>0</v>
      </c>
      <c r="K89" s="6">
        <f t="shared" si="14"/>
        <v>0</v>
      </c>
      <c r="L89" s="7">
        <v>1</v>
      </c>
      <c r="M89" s="7"/>
      <c r="N89" s="6" t="b">
        <f t="shared" si="15"/>
        <v>0</v>
      </c>
      <c r="O89" s="6">
        <f t="shared" si="16"/>
        <v>0</v>
      </c>
      <c r="P89" s="6">
        <f>'Invoice Data'!$B89+'Invoice Data'!$E89-'Invoice Data'!$I89-'Invoice Data'!$N89+'Invoice Data'!$J89</f>
        <v>8701.0499999999993</v>
      </c>
      <c r="Q89" s="6">
        <f>_xlfn.IFNA(VLOOKUP('Invoice Data'!$A89,BPay!$B$4:$D$10,3,0),0)</f>
        <v>0</v>
      </c>
      <c r="R89" s="8">
        <f t="shared" si="17"/>
        <v>8701.0499999999993</v>
      </c>
    </row>
    <row r="90" spans="1:18" x14ac:dyDescent="0.25">
      <c r="A90" s="12">
        <v>31221</v>
      </c>
      <c r="B90" s="6">
        <v>0</v>
      </c>
      <c r="C90" s="23" t="str">
        <f t="shared" si="9"/>
        <v>A</v>
      </c>
      <c r="D90" s="7"/>
      <c r="E90" s="6">
        <v>7064</v>
      </c>
      <c r="F90" s="7">
        <v>2</v>
      </c>
      <c r="G90" s="7" t="str">
        <f t="shared" si="10"/>
        <v>Y</v>
      </c>
      <c r="H90" s="7">
        <f t="shared" si="11"/>
        <v>353.20000000000005</v>
      </c>
      <c r="I90" s="6">
        <f t="shared" si="12"/>
        <v>353.20000000000005</v>
      </c>
      <c r="J90" s="6" t="b">
        <f t="shared" si="13"/>
        <v>0</v>
      </c>
      <c r="K90" s="6">
        <f t="shared" si="14"/>
        <v>0</v>
      </c>
      <c r="L90" s="7">
        <v>1</v>
      </c>
      <c r="M90" s="7"/>
      <c r="N90" s="6" t="b">
        <f t="shared" si="15"/>
        <v>0</v>
      </c>
      <c r="O90" s="6">
        <f t="shared" si="16"/>
        <v>0</v>
      </c>
      <c r="P90" s="6">
        <f>'Invoice Data'!$B90+'Invoice Data'!$E90-'Invoice Data'!$I90-'Invoice Data'!$N90+'Invoice Data'!$J90</f>
        <v>6710.8</v>
      </c>
      <c r="Q90" s="6">
        <f>_xlfn.IFNA(VLOOKUP('Invoice Data'!$A90,BPay!$B$4:$D$10,3,0),0)</f>
        <v>0</v>
      </c>
      <c r="R90" s="8">
        <f t="shared" si="17"/>
        <v>6710.8</v>
      </c>
    </row>
    <row r="91" spans="1:18" x14ac:dyDescent="0.25">
      <c r="A91" s="12">
        <v>31230</v>
      </c>
      <c r="B91" s="6">
        <v>0</v>
      </c>
      <c r="C91" s="23" t="str">
        <f t="shared" si="9"/>
        <v>A</v>
      </c>
      <c r="D91" s="7"/>
      <c r="E91" s="6">
        <v>8640</v>
      </c>
      <c r="F91" s="7">
        <v>2</v>
      </c>
      <c r="G91" s="7" t="str">
        <f t="shared" si="10"/>
        <v>Y</v>
      </c>
      <c r="H91" s="7">
        <f t="shared" si="11"/>
        <v>432</v>
      </c>
      <c r="I91" s="6">
        <f t="shared" si="12"/>
        <v>432</v>
      </c>
      <c r="J91" s="6" t="b">
        <f t="shared" si="13"/>
        <v>0</v>
      </c>
      <c r="K91" s="6">
        <f t="shared" si="14"/>
        <v>0</v>
      </c>
      <c r="L91" s="7">
        <v>16</v>
      </c>
      <c r="M91" s="7"/>
      <c r="N91" s="6" t="b">
        <f t="shared" si="15"/>
        <v>1</v>
      </c>
      <c r="O91" s="6">
        <f t="shared" si="16"/>
        <v>250</v>
      </c>
      <c r="P91" s="6">
        <f>'Invoice Data'!$B91+'Invoice Data'!$E91-'Invoice Data'!$I91-'Invoice Data'!$N91+'Invoice Data'!$J91</f>
        <v>8207</v>
      </c>
      <c r="Q91" s="6">
        <f>_xlfn.IFNA(VLOOKUP('Invoice Data'!$A91,BPay!$B$4:$D$10,3,0),0)</f>
        <v>0</v>
      </c>
      <c r="R91" s="8">
        <f t="shared" si="17"/>
        <v>8207</v>
      </c>
    </row>
    <row r="92" spans="1:18" x14ac:dyDescent="0.25">
      <c r="A92" s="12">
        <v>31249</v>
      </c>
      <c r="B92" s="6">
        <v>0</v>
      </c>
      <c r="C92" s="23" t="str">
        <f t="shared" si="9"/>
        <v>A</v>
      </c>
      <c r="D92" s="7"/>
      <c r="E92" s="6">
        <v>10032</v>
      </c>
      <c r="F92" s="7">
        <v>2</v>
      </c>
      <c r="G92" s="7" t="str">
        <f t="shared" si="10"/>
        <v>Y</v>
      </c>
      <c r="H92" s="7">
        <f t="shared" si="11"/>
        <v>501.6</v>
      </c>
      <c r="I92" s="6">
        <f t="shared" si="12"/>
        <v>501.6</v>
      </c>
      <c r="J92" s="6" t="b">
        <f t="shared" si="13"/>
        <v>0</v>
      </c>
      <c r="K92" s="6">
        <f t="shared" si="14"/>
        <v>0</v>
      </c>
      <c r="L92" s="7">
        <v>12</v>
      </c>
      <c r="M92" s="7"/>
      <c r="N92" s="6" t="b">
        <f t="shared" si="15"/>
        <v>0</v>
      </c>
      <c r="O92" s="6">
        <f t="shared" si="16"/>
        <v>0</v>
      </c>
      <c r="P92" s="6">
        <f>'Invoice Data'!$B92+'Invoice Data'!$E92-'Invoice Data'!$I92-'Invoice Data'!$N92+'Invoice Data'!$J92</f>
        <v>9530.4</v>
      </c>
      <c r="Q92" s="6">
        <f>_xlfn.IFNA(VLOOKUP('Invoice Data'!$A92,BPay!$B$4:$D$10,3,0),0)</f>
        <v>0</v>
      </c>
      <c r="R92" s="8">
        <f t="shared" si="17"/>
        <v>9530.4</v>
      </c>
    </row>
    <row r="93" spans="1:18" x14ac:dyDescent="0.25">
      <c r="A93" s="12">
        <v>31258</v>
      </c>
      <c r="B93" s="6">
        <v>0</v>
      </c>
      <c r="C93" s="23" t="str">
        <f t="shared" si="9"/>
        <v>A</v>
      </c>
      <c r="D93" s="7"/>
      <c r="E93" s="6">
        <v>3167</v>
      </c>
      <c r="F93" s="7">
        <v>1</v>
      </c>
      <c r="G93" s="7" t="str">
        <f t="shared" si="10"/>
        <v/>
      </c>
      <c r="H93" s="7">
        <f t="shared" si="11"/>
        <v>0</v>
      </c>
      <c r="I93" s="6">
        <f t="shared" si="12"/>
        <v>0</v>
      </c>
      <c r="J93" s="6" t="b">
        <f t="shared" si="13"/>
        <v>0</v>
      </c>
      <c r="K93" s="6">
        <f t="shared" si="14"/>
        <v>0</v>
      </c>
      <c r="L93" s="7">
        <v>5</v>
      </c>
      <c r="M93" s="7"/>
      <c r="N93" s="6" t="b">
        <f t="shared" si="15"/>
        <v>0</v>
      </c>
      <c r="O93" s="6">
        <f t="shared" si="16"/>
        <v>0</v>
      </c>
      <c r="P93" s="6">
        <f>'Invoice Data'!$B93+'Invoice Data'!$E93-'Invoice Data'!$I93-'Invoice Data'!$N93+'Invoice Data'!$J93</f>
        <v>3167</v>
      </c>
      <c r="Q93" s="6">
        <f>_xlfn.IFNA(VLOOKUP('Invoice Data'!$A93,BPay!$B$4:$D$10,3,0),0)</f>
        <v>0</v>
      </c>
      <c r="R93" s="8">
        <f t="shared" si="17"/>
        <v>3167</v>
      </c>
    </row>
    <row r="94" spans="1:18" x14ac:dyDescent="0.25">
      <c r="A94" s="12">
        <v>31267</v>
      </c>
      <c r="B94" s="6">
        <v>0</v>
      </c>
      <c r="C94" s="23" t="str">
        <f t="shared" si="9"/>
        <v>A</v>
      </c>
      <c r="D94" s="7"/>
      <c r="E94" s="6">
        <v>7350</v>
      </c>
      <c r="F94" s="7">
        <v>2</v>
      </c>
      <c r="G94" s="7" t="str">
        <f t="shared" si="10"/>
        <v>Y</v>
      </c>
      <c r="H94" s="7">
        <f t="shared" si="11"/>
        <v>367.5</v>
      </c>
      <c r="I94" s="6">
        <f t="shared" si="12"/>
        <v>367.5</v>
      </c>
      <c r="J94" s="6" t="b">
        <f t="shared" si="13"/>
        <v>0</v>
      </c>
      <c r="K94" s="6">
        <f t="shared" si="14"/>
        <v>0</v>
      </c>
      <c r="L94" s="7">
        <v>16</v>
      </c>
      <c r="M94" s="7"/>
      <c r="N94" s="6" t="b">
        <f t="shared" si="15"/>
        <v>1</v>
      </c>
      <c r="O94" s="6">
        <f t="shared" si="16"/>
        <v>250</v>
      </c>
      <c r="P94" s="6">
        <f>'Invoice Data'!$B94+'Invoice Data'!$E94-'Invoice Data'!$I94-'Invoice Data'!$N94+'Invoice Data'!$J94</f>
        <v>6981.5</v>
      </c>
      <c r="Q94" s="6">
        <f>_xlfn.IFNA(VLOOKUP('Invoice Data'!$A94,BPay!$B$4:$D$10,3,0),0)</f>
        <v>0</v>
      </c>
      <c r="R94" s="8">
        <f t="shared" si="17"/>
        <v>6981.5</v>
      </c>
    </row>
    <row r="95" spans="1:18" x14ac:dyDescent="0.25">
      <c r="A95" s="12">
        <v>31276</v>
      </c>
      <c r="B95" s="6">
        <v>0</v>
      </c>
      <c r="C95" s="23" t="str">
        <f t="shared" si="9"/>
        <v>A</v>
      </c>
      <c r="D95" s="7"/>
      <c r="E95" s="6">
        <v>3705</v>
      </c>
      <c r="F95" s="7">
        <v>1</v>
      </c>
      <c r="G95" s="7" t="str">
        <f t="shared" si="10"/>
        <v/>
      </c>
      <c r="H95" s="7">
        <f t="shared" si="11"/>
        <v>0</v>
      </c>
      <c r="I95" s="6">
        <f t="shared" si="12"/>
        <v>0</v>
      </c>
      <c r="J95" s="6" t="b">
        <f t="shared" si="13"/>
        <v>0</v>
      </c>
      <c r="K95" s="6">
        <f t="shared" si="14"/>
        <v>0</v>
      </c>
      <c r="L95" s="7">
        <v>5</v>
      </c>
      <c r="M95" s="7"/>
      <c r="N95" s="6" t="b">
        <f t="shared" si="15"/>
        <v>0</v>
      </c>
      <c r="O95" s="6">
        <f t="shared" si="16"/>
        <v>0</v>
      </c>
      <c r="P95" s="6">
        <f>'Invoice Data'!$B95+'Invoice Data'!$E95-'Invoice Data'!$I95-'Invoice Data'!$N95+'Invoice Data'!$J95</f>
        <v>3705</v>
      </c>
      <c r="Q95" s="6">
        <f>_xlfn.IFNA(VLOOKUP('Invoice Data'!$A95,BPay!$B$4:$D$10,3,0),0)</f>
        <v>0</v>
      </c>
      <c r="R95" s="8">
        <f t="shared" si="17"/>
        <v>3705</v>
      </c>
    </row>
    <row r="96" spans="1:18" x14ac:dyDescent="0.25">
      <c r="A96" s="12">
        <v>31285</v>
      </c>
      <c r="B96" s="6">
        <v>0</v>
      </c>
      <c r="C96" s="23" t="str">
        <f t="shared" si="9"/>
        <v>A</v>
      </c>
      <c r="D96" s="7"/>
      <c r="E96" s="6">
        <v>9142</v>
      </c>
      <c r="F96" s="7">
        <v>2</v>
      </c>
      <c r="G96" s="7" t="str">
        <f t="shared" si="10"/>
        <v>Y</v>
      </c>
      <c r="H96" s="7">
        <f t="shared" si="11"/>
        <v>457.1</v>
      </c>
      <c r="I96" s="6">
        <f t="shared" si="12"/>
        <v>457.1</v>
      </c>
      <c r="J96" s="6" t="b">
        <f t="shared" si="13"/>
        <v>0</v>
      </c>
      <c r="K96" s="6">
        <f t="shared" si="14"/>
        <v>0</v>
      </c>
      <c r="L96" s="7">
        <v>8</v>
      </c>
      <c r="M96" s="7"/>
      <c r="N96" s="6" t="b">
        <f t="shared" si="15"/>
        <v>0</v>
      </c>
      <c r="O96" s="6">
        <f t="shared" si="16"/>
        <v>0</v>
      </c>
      <c r="P96" s="6">
        <f>'Invoice Data'!$B96+'Invoice Data'!$E96-'Invoice Data'!$I96-'Invoice Data'!$N96+'Invoice Data'!$J96</f>
        <v>8684.9</v>
      </c>
      <c r="Q96" s="6">
        <f>_xlfn.IFNA(VLOOKUP('Invoice Data'!$A96,BPay!$B$4:$D$10,3,0),0)</f>
        <v>0</v>
      </c>
      <c r="R96" s="8">
        <f t="shared" si="17"/>
        <v>8684.9</v>
      </c>
    </row>
    <row r="97" spans="1:18" x14ac:dyDescent="0.25">
      <c r="A97" s="12">
        <v>31294</v>
      </c>
      <c r="B97" s="6">
        <v>0</v>
      </c>
      <c r="C97" s="23" t="str">
        <f t="shared" si="9"/>
        <v>A</v>
      </c>
      <c r="D97" s="7"/>
      <c r="E97" s="6">
        <v>8618</v>
      </c>
      <c r="F97" s="7">
        <v>2</v>
      </c>
      <c r="G97" s="7" t="str">
        <f t="shared" si="10"/>
        <v>Y</v>
      </c>
      <c r="H97" s="7">
        <f t="shared" si="11"/>
        <v>430.90000000000003</v>
      </c>
      <c r="I97" s="6">
        <f t="shared" si="12"/>
        <v>430.90000000000003</v>
      </c>
      <c r="J97" s="6" t="b">
        <f t="shared" si="13"/>
        <v>0</v>
      </c>
      <c r="K97" s="6">
        <f t="shared" si="14"/>
        <v>0</v>
      </c>
      <c r="L97" s="7">
        <v>11</v>
      </c>
      <c r="M97" s="7"/>
      <c r="N97" s="6" t="b">
        <f t="shared" si="15"/>
        <v>0</v>
      </c>
      <c r="O97" s="6">
        <f t="shared" si="16"/>
        <v>0</v>
      </c>
      <c r="P97" s="6">
        <f>'Invoice Data'!$B97+'Invoice Data'!$E97-'Invoice Data'!$I97-'Invoice Data'!$N97+'Invoice Data'!$J97</f>
        <v>8187.1</v>
      </c>
      <c r="Q97" s="6">
        <f>_xlfn.IFNA(VLOOKUP('Invoice Data'!$A97,BPay!$B$4:$D$10,3,0),0)</f>
        <v>0</v>
      </c>
      <c r="R97" s="8">
        <f t="shared" si="17"/>
        <v>8187.1</v>
      </c>
    </row>
    <row r="98" spans="1:18" x14ac:dyDescent="0.25">
      <c r="A98" s="12">
        <v>31301</v>
      </c>
      <c r="B98" s="6">
        <v>0</v>
      </c>
      <c r="C98" s="23" t="str">
        <f t="shared" si="9"/>
        <v>A</v>
      </c>
      <c r="D98" s="7"/>
      <c r="E98" s="6">
        <v>5608</v>
      </c>
      <c r="F98" s="7">
        <v>1</v>
      </c>
      <c r="G98" s="7" t="str">
        <f t="shared" si="10"/>
        <v/>
      </c>
      <c r="H98" s="7">
        <f t="shared" si="11"/>
        <v>0</v>
      </c>
      <c r="I98" s="6">
        <f t="shared" si="12"/>
        <v>0</v>
      </c>
      <c r="J98" s="6" t="b">
        <f t="shared" si="13"/>
        <v>0</v>
      </c>
      <c r="K98" s="6">
        <f t="shared" si="14"/>
        <v>0</v>
      </c>
      <c r="L98" s="7">
        <v>4</v>
      </c>
      <c r="M98" s="7"/>
      <c r="N98" s="6" t="b">
        <f t="shared" si="15"/>
        <v>0</v>
      </c>
      <c r="O98" s="6">
        <f t="shared" si="16"/>
        <v>0</v>
      </c>
      <c r="P98" s="6">
        <f>'Invoice Data'!$B98+'Invoice Data'!$E98-'Invoice Data'!$I98-'Invoice Data'!$N98+'Invoice Data'!$J98</f>
        <v>5608</v>
      </c>
      <c r="Q98" s="6">
        <f>_xlfn.IFNA(VLOOKUP('Invoice Data'!$A98,BPay!$B$4:$D$10,3,0),0)</f>
        <v>0</v>
      </c>
      <c r="R98" s="8">
        <f t="shared" si="17"/>
        <v>5608</v>
      </c>
    </row>
    <row r="99" spans="1:18" x14ac:dyDescent="0.25">
      <c r="A99" s="12">
        <v>31310</v>
      </c>
      <c r="B99" s="6">
        <v>0</v>
      </c>
      <c r="C99" s="23" t="str">
        <f t="shared" si="9"/>
        <v>A</v>
      </c>
      <c r="D99" s="7"/>
      <c r="E99" s="6">
        <v>7835</v>
      </c>
      <c r="F99" s="7">
        <v>2</v>
      </c>
      <c r="G99" s="7" t="str">
        <f t="shared" si="10"/>
        <v>Y</v>
      </c>
      <c r="H99" s="7">
        <f t="shared" si="11"/>
        <v>391.75</v>
      </c>
      <c r="I99" s="6">
        <f t="shared" si="12"/>
        <v>391.75</v>
      </c>
      <c r="J99" s="6" t="b">
        <f t="shared" si="13"/>
        <v>0</v>
      </c>
      <c r="K99" s="6">
        <f t="shared" si="14"/>
        <v>0</v>
      </c>
      <c r="L99" s="7">
        <v>9</v>
      </c>
      <c r="M99" s="7"/>
      <c r="N99" s="6" t="b">
        <f t="shared" si="15"/>
        <v>0</v>
      </c>
      <c r="O99" s="6">
        <f t="shared" si="16"/>
        <v>0</v>
      </c>
      <c r="P99" s="6">
        <f>'Invoice Data'!$B99+'Invoice Data'!$E99-'Invoice Data'!$I99-'Invoice Data'!$N99+'Invoice Data'!$J99</f>
        <v>7443.25</v>
      </c>
      <c r="Q99" s="6">
        <f>_xlfn.IFNA(VLOOKUP('Invoice Data'!$A99,BPay!$B$4:$D$10,3,0),0)</f>
        <v>0</v>
      </c>
      <c r="R99" s="8">
        <f t="shared" si="17"/>
        <v>7443.25</v>
      </c>
    </row>
    <row r="100" spans="1:18" x14ac:dyDescent="0.25">
      <c r="A100" s="12">
        <v>31329</v>
      </c>
      <c r="B100" s="6">
        <v>0</v>
      </c>
      <c r="C100" s="23" t="str">
        <f t="shared" si="9"/>
        <v>A</v>
      </c>
      <c r="D100" s="7"/>
      <c r="E100" s="6">
        <v>3618</v>
      </c>
      <c r="F100" s="7">
        <v>1</v>
      </c>
      <c r="G100" s="7" t="str">
        <f t="shared" si="10"/>
        <v/>
      </c>
      <c r="H100" s="7">
        <f t="shared" si="11"/>
        <v>0</v>
      </c>
      <c r="I100" s="6">
        <f t="shared" si="12"/>
        <v>0</v>
      </c>
      <c r="J100" s="6" t="b">
        <f t="shared" si="13"/>
        <v>0</v>
      </c>
      <c r="K100" s="6">
        <f t="shared" si="14"/>
        <v>0</v>
      </c>
      <c r="L100" s="7">
        <v>16</v>
      </c>
      <c r="M100" s="7"/>
      <c r="N100" s="6" t="b">
        <f t="shared" si="15"/>
        <v>1</v>
      </c>
      <c r="O100" s="6">
        <f t="shared" si="16"/>
        <v>250</v>
      </c>
      <c r="P100" s="6">
        <f>'Invoice Data'!$B100+'Invoice Data'!$E100-'Invoice Data'!$I100-'Invoice Data'!$N100+'Invoice Data'!$J100</f>
        <v>3617</v>
      </c>
      <c r="Q100" s="6">
        <f>_xlfn.IFNA(VLOOKUP('Invoice Data'!$A100,BPay!$B$4:$D$10,3,0),0)</f>
        <v>0</v>
      </c>
      <c r="R100" s="8">
        <f t="shared" si="17"/>
        <v>3617</v>
      </c>
    </row>
    <row r="101" spans="1:18" x14ac:dyDescent="0.25">
      <c r="A101" s="12">
        <v>31338</v>
      </c>
      <c r="B101" s="6">
        <v>0</v>
      </c>
      <c r="C101" s="23" t="str">
        <f t="shared" si="9"/>
        <v>A</v>
      </c>
      <c r="D101" s="7"/>
      <c r="E101" s="6">
        <v>3851</v>
      </c>
      <c r="F101" s="7">
        <v>1</v>
      </c>
      <c r="G101" s="7" t="str">
        <f t="shared" si="10"/>
        <v/>
      </c>
      <c r="H101" s="7">
        <f t="shared" si="11"/>
        <v>0</v>
      </c>
      <c r="I101" s="6">
        <f t="shared" si="12"/>
        <v>0</v>
      </c>
      <c r="J101" s="6" t="b">
        <f t="shared" si="13"/>
        <v>0</v>
      </c>
      <c r="K101" s="6">
        <f t="shared" si="14"/>
        <v>0</v>
      </c>
      <c r="L101" s="7">
        <v>6</v>
      </c>
      <c r="M101" s="7"/>
      <c r="N101" s="6" t="b">
        <f t="shared" si="15"/>
        <v>0</v>
      </c>
      <c r="O101" s="6">
        <f t="shared" si="16"/>
        <v>0</v>
      </c>
      <c r="P101" s="6">
        <f>'Invoice Data'!$B101+'Invoice Data'!$E101-'Invoice Data'!$I101-'Invoice Data'!$N101+'Invoice Data'!$J101</f>
        <v>3851</v>
      </c>
      <c r="Q101" s="6">
        <f>_xlfn.IFNA(VLOOKUP('Invoice Data'!$A101,BPay!$B$4:$D$10,3,0),0)</f>
        <v>0</v>
      </c>
      <c r="R101" s="8">
        <f t="shared" si="17"/>
        <v>3851</v>
      </c>
    </row>
    <row r="102" spans="1:18" x14ac:dyDescent="0.25">
      <c r="A102" s="12">
        <v>31347</v>
      </c>
      <c r="B102" s="6">
        <v>0</v>
      </c>
      <c r="C102" s="23" t="str">
        <f t="shared" si="9"/>
        <v>A</v>
      </c>
      <c r="D102" s="7"/>
      <c r="E102" s="6">
        <v>4693</v>
      </c>
      <c r="F102" s="7">
        <v>1</v>
      </c>
      <c r="G102" s="7" t="str">
        <f t="shared" si="10"/>
        <v/>
      </c>
      <c r="H102" s="7">
        <f t="shared" si="11"/>
        <v>0</v>
      </c>
      <c r="I102" s="6">
        <f t="shared" si="12"/>
        <v>0</v>
      </c>
      <c r="J102" s="6" t="b">
        <f t="shared" si="13"/>
        <v>0</v>
      </c>
      <c r="K102" s="6">
        <f t="shared" si="14"/>
        <v>0</v>
      </c>
      <c r="L102" s="7">
        <v>13</v>
      </c>
      <c r="M102" s="7"/>
      <c r="N102" s="6" t="b">
        <f t="shared" si="15"/>
        <v>0</v>
      </c>
      <c r="O102" s="6">
        <f t="shared" si="16"/>
        <v>0</v>
      </c>
      <c r="P102" s="6">
        <f>'Invoice Data'!$B102+'Invoice Data'!$E102-'Invoice Data'!$I102-'Invoice Data'!$N102+'Invoice Data'!$J102</f>
        <v>4693</v>
      </c>
      <c r="Q102" s="6">
        <f>_xlfn.IFNA(VLOOKUP('Invoice Data'!$A102,BPay!$B$4:$D$10,3,0),0)</f>
        <v>0</v>
      </c>
      <c r="R102" s="8">
        <f t="shared" si="17"/>
        <v>4693</v>
      </c>
    </row>
    <row r="103" spans="1:18" x14ac:dyDescent="0.25">
      <c r="A103" s="12">
        <v>31356</v>
      </c>
      <c r="B103" s="6">
        <v>0</v>
      </c>
      <c r="C103" s="23" t="str">
        <f t="shared" si="9"/>
        <v>A</v>
      </c>
      <c r="D103" s="7"/>
      <c r="E103" s="6">
        <v>9361</v>
      </c>
      <c r="F103" s="7">
        <v>2</v>
      </c>
      <c r="G103" s="7" t="str">
        <f t="shared" si="10"/>
        <v>Y</v>
      </c>
      <c r="H103" s="7">
        <f t="shared" si="11"/>
        <v>468.05</v>
      </c>
      <c r="I103" s="6">
        <f t="shared" si="12"/>
        <v>468.05</v>
      </c>
      <c r="J103" s="6" t="b">
        <f t="shared" si="13"/>
        <v>0</v>
      </c>
      <c r="K103" s="6">
        <f t="shared" si="14"/>
        <v>0</v>
      </c>
      <c r="L103" s="7">
        <v>3</v>
      </c>
      <c r="M103" s="7"/>
      <c r="N103" s="6" t="b">
        <f t="shared" si="15"/>
        <v>0</v>
      </c>
      <c r="O103" s="6">
        <f t="shared" si="16"/>
        <v>0</v>
      </c>
      <c r="P103" s="6">
        <f>'Invoice Data'!$B103+'Invoice Data'!$E103-'Invoice Data'!$I103-'Invoice Data'!$N103+'Invoice Data'!$J103</f>
        <v>8892.9500000000007</v>
      </c>
      <c r="Q103" s="6">
        <f>_xlfn.IFNA(VLOOKUP('Invoice Data'!$A103,BPay!$B$4:$D$10,3,0),0)</f>
        <v>0</v>
      </c>
      <c r="R103" s="8">
        <f t="shared" si="17"/>
        <v>8892.9500000000007</v>
      </c>
    </row>
    <row r="104" spans="1:18" x14ac:dyDescent="0.25">
      <c r="A104" s="12">
        <v>31365</v>
      </c>
      <c r="B104" s="6">
        <v>0</v>
      </c>
      <c r="C104" s="23" t="str">
        <f t="shared" si="9"/>
        <v>A</v>
      </c>
      <c r="D104" s="7"/>
      <c r="E104" s="6">
        <v>8057</v>
      </c>
      <c r="F104" s="7">
        <v>2</v>
      </c>
      <c r="G104" s="7" t="str">
        <f t="shared" si="10"/>
        <v>Y</v>
      </c>
      <c r="H104" s="7">
        <f t="shared" si="11"/>
        <v>402.85</v>
      </c>
      <c r="I104" s="6">
        <f t="shared" si="12"/>
        <v>402.85</v>
      </c>
      <c r="J104" s="6" t="b">
        <f t="shared" si="13"/>
        <v>0</v>
      </c>
      <c r="K104" s="6">
        <f t="shared" si="14"/>
        <v>0</v>
      </c>
      <c r="L104" s="7">
        <v>5</v>
      </c>
      <c r="M104" s="7"/>
      <c r="N104" s="6" t="b">
        <f t="shared" si="15"/>
        <v>0</v>
      </c>
      <c r="O104" s="6">
        <f t="shared" si="16"/>
        <v>0</v>
      </c>
      <c r="P104" s="6">
        <f>'Invoice Data'!$B104+'Invoice Data'!$E104-'Invoice Data'!$I104-'Invoice Data'!$N104+'Invoice Data'!$J104</f>
        <v>7654.15</v>
      </c>
      <c r="Q104" s="6">
        <f>_xlfn.IFNA(VLOOKUP('Invoice Data'!$A104,BPay!$B$4:$D$10,3,0),0)</f>
        <v>0</v>
      </c>
      <c r="R104" s="8">
        <f t="shared" si="17"/>
        <v>7654.15</v>
      </c>
    </row>
    <row r="105" spans="1:18" x14ac:dyDescent="0.25">
      <c r="A105" s="12">
        <v>31374</v>
      </c>
      <c r="B105" s="6">
        <v>0</v>
      </c>
      <c r="C105" s="23" t="str">
        <f t="shared" si="9"/>
        <v>A</v>
      </c>
      <c r="D105" s="7"/>
      <c r="E105" s="6">
        <v>7164</v>
      </c>
      <c r="F105" s="7">
        <v>2</v>
      </c>
      <c r="G105" s="7" t="str">
        <f t="shared" si="10"/>
        <v>Y</v>
      </c>
      <c r="H105" s="7">
        <f t="shared" si="11"/>
        <v>358.20000000000005</v>
      </c>
      <c r="I105" s="6">
        <f t="shared" si="12"/>
        <v>358.20000000000005</v>
      </c>
      <c r="J105" s="6" t="b">
        <f t="shared" si="13"/>
        <v>0</v>
      </c>
      <c r="K105" s="6">
        <f t="shared" si="14"/>
        <v>0</v>
      </c>
      <c r="L105" s="7">
        <v>7</v>
      </c>
      <c r="M105" s="7"/>
      <c r="N105" s="6" t="b">
        <f t="shared" si="15"/>
        <v>0</v>
      </c>
      <c r="O105" s="6">
        <f t="shared" si="16"/>
        <v>0</v>
      </c>
      <c r="P105" s="6">
        <f>'Invoice Data'!$B105+'Invoice Data'!$E105-'Invoice Data'!$I105-'Invoice Data'!$N105+'Invoice Data'!$J105</f>
        <v>6805.8</v>
      </c>
      <c r="Q105" s="6">
        <f>_xlfn.IFNA(VLOOKUP('Invoice Data'!$A105,BPay!$B$4:$D$10,3,0),0)</f>
        <v>0</v>
      </c>
      <c r="R105" s="8">
        <f t="shared" si="17"/>
        <v>6805.8</v>
      </c>
    </row>
    <row r="106" spans="1:18" x14ac:dyDescent="0.25">
      <c r="A106" s="12">
        <v>31383</v>
      </c>
      <c r="B106" s="6">
        <v>0</v>
      </c>
      <c r="C106" s="23" t="str">
        <f t="shared" si="9"/>
        <v>A</v>
      </c>
      <c r="D106" s="7"/>
      <c r="E106" s="6">
        <v>10253</v>
      </c>
      <c r="F106" s="7">
        <v>2</v>
      </c>
      <c r="G106" s="7" t="str">
        <f t="shared" si="10"/>
        <v>Y</v>
      </c>
      <c r="H106" s="7">
        <f t="shared" si="11"/>
        <v>512.65</v>
      </c>
      <c r="I106" s="6">
        <f t="shared" si="12"/>
        <v>512.65</v>
      </c>
      <c r="J106" s="6" t="b">
        <f t="shared" si="13"/>
        <v>0</v>
      </c>
      <c r="K106" s="6">
        <f t="shared" si="14"/>
        <v>0</v>
      </c>
      <c r="L106" s="7">
        <v>6</v>
      </c>
      <c r="M106" s="7"/>
      <c r="N106" s="6" t="b">
        <f t="shared" si="15"/>
        <v>0</v>
      </c>
      <c r="O106" s="6">
        <f t="shared" si="16"/>
        <v>0</v>
      </c>
      <c r="P106" s="6">
        <f>'Invoice Data'!$B106+'Invoice Data'!$E106-'Invoice Data'!$I106-'Invoice Data'!$N106+'Invoice Data'!$J106</f>
        <v>9740.35</v>
      </c>
      <c r="Q106" s="6">
        <f>_xlfn.IFNA(VLOOKUP('Invoice Data'!$A106,BPay!$B$4:$D$10,3,0),0)</f>
        <v>0</v>
      </c>
      <c r="R106" s="8">
        <f t="shared" si="17"/>
        <v>9740.35</v>
      </c>
    </row>
    <row r="107" spans="1:18" x14ac:dyDescent="0.25">
      <c r="A107" s="12">
        <v>31392</v>
      </c>
      <c r="B107" s="6">
        <v>0</v>
      </c>
      <c r="C107" s="23" t="str">
        <f t="shared" si="9"/>
        <v>A</v>
      </c>
      <c r="D107" s="7"/>
      <c r="E107" s="6">
        <v>3767</v>
      </c>
      <c r="F107" s="7">
        <v>1</v>
      </c>
      <c r="G107" s="7" t="str">
        <f t="shared" si="10"/>
        <v/>
      </c>
      <c r="H107" s="7">
        <f t="shared" si="11"/>
        <v>0</v>
      </c>
      <c r="I107" s="6">
        <f t="shared" si="12"/>
        <v>0</v>
      </c>
      <c r="J107" s="6" t="b">
        <f t="shared" si="13"/>
        <v>0</v>
      </c>
      <c r="K107" s="6">
        <f t="shared" si="14"/>
        <v>0</v>
      </c>
      <c r="L107" s="7">
        <v>0</v>
      </c>
      <c r="M107" s="7" t="b">
        <v>1</v>
      </c>
      <c r="N107" s="6" t="b">
        <f t="shared" si="15"/>
        <v>1</v>
      </c>
      <c r="O107" s="6">
        <f t="shared" si="16"/>
        <v>250</v>
      </c>
      <c r="P107" s="6">
        <f>'Invoice Data'!$B107+'Invoice Data'!$E107-'Invoice Data'!$I107-'Invoice Data'!$N107+'Invoice Data'!$J107</f>
        <v>3766</v>
      </c>
      <c r="Q107" s="6">
        <f>_xlfn.IFNA(VLOOKUP('Invoice Data'!$A107,BPay!$B$4:$D$10,3,0),0)</f>
        <v>0</v>
      </c>
      <c r="R107" s="8">
        <f t="shared" si="17"/>
        <v>3766</v>
      </c>
    </row>
    <row r="108" spans="1:18" x14ac:dyDescent="0.25">
      <c r="A108" s="12">
        <v>31409</v>
      </c>
      <c r="B108" s="6">
        <v>0</v>
      </c>
      <c r="C108" s="23" t="str">
        <f t="shared" si="9"/>
        <v>A</v>
      </c>
      <c r="D108" s="7"/>
      <c r="E108" s="6">
        <v>11564</v>
      </c>
      <c r="F108" s="7">
        <v>3</v>
      </c>
      <c r="G108" s="7" t="str">
        <f t="shared" si="10"/>
        <v>Y</v>
      </c>
      <c r="H108" s="7">
        <f t="shared" si="11"/>
        <v>925.12</v>
      </c>
      <c r="I108" s="6">
        <f t="shared" si="12"/>
        <v>578.20000000000005</v>
      </c>
      <c r="J108" s="6" t="b">
        <f t="shared" si="13"/>
        <v>0</v>
      </c>
      <c r="K108" s="6">
        <f t="shared" si="14"/>
        <v>0</v>
      </c>
      <c r="L108" s="7">
        <v>1</v>
      </c>
      <c r="M108" s="7"/>
      <c r="N108" s="6" t="b">
        <f t="shared" si="15"/>
        <v>0</v>
      </c>
      <c r="O108" s="6">
        <f t="shared" si="16"/>
        <v>0</v>
      </c>
      <c r="P108" s="6">
        <f>'Invoice Data'!$B108+'Invoice Data'!$E108-'Invoice Data'!$I108-'Invoice Data'!$N108+'Invoice Data'!$J108</f>
        <v>10985.8</v>
      </c>
      <c r="Q108" s="6">
        <f>_xlfn.IFNA(VLOOKUP('Invoice Data'!$A108,BPay!$B$4:$D$10,3,0),0)</f>
        <v>0</v>
      </c>
      <c r="R108" s="8">
        <f t="shared" si="17"/>
        <v>10985.8</v>
      </c>
    </row>
    <row r="109" spans="1:18" x14ac:dyDescent="0.25">
      <c r="A109" s="12">
        <v>31418</v>
      </c>
      <c r="B109" s="6">
        <v>0</v>
      </c>
      <c r="C109" s="23" t="str">
        <f t="shared" si="9"/>
        <v>A</v>
      </c>
      <c r="D109" s="7"/>
      <c r="E109" s="6">
        <v>3728</v>
      </c>
      <c r="F109" s="7">
        <v>1</v>
      </c>
      <c r="G109" s="7" t="str">
        <f t="shared" si="10"/>
        <v/>
      </c>
      <c r="H109" s="7">
        <f t="shared" si="11"/>
        <v>0</v>
      </c>
      <c r="I109" s="6">
        <f t="shared" si="12"/>
        <v>0</v>
      </c>
      <c r="J109" s="6" t="b">
        <f t="shared" si="13"/>
        <v>0</v>
      </c>
      <c r="K109" s="6">
        <f t="shared" si="14"/>
        <v>0</v>
      </c>
      <c r="L109" s="7">
        <v>11</v>
      </c>
      <c r="M109" s="7"/>
      <c r="N109" s="6" t="b">
        <f t="shared" si="15"/>
        <v>0</v>
      </c>
      <c r="O109" s="6">
        <f t="shared" si="16"/>
        <v>0</v>
      </c>
      <c r="P109" s="6">
        <f>'Invoice Data'!$B109+'Invoice Data'!$E109-'Invoice Data'!$I109-'Invoice Data'!$N109+'Invoice Data'!$J109</f>
        <v>3728</v>
      </c>
      <c r="Q109" s="6">
        <f>_xlfn.IFNA(VLOOKUP('Invoice Data'!$A109,BPay!$B$4:$D$10,3,0),0)</f>
        <v>0</v>
      </c>
      <c r="R109" s="8">
        <f t="shared" si="17"/>
        <v>3728</v>
      </c>
    </row>
    <row r="110" spans="1:18" x14ac:dyDescent="0.25">
      <c r="A110" s="12">
        <v>31427</v>
      </c>
      <c r="B110" s="6">
        <v>0</v>
      </c>
      <c r="C110" s="23" t="str">
        <f t="shared" si="9"/>
        <v>A</v>
      </c>
      <c r="D110" s="7"/>
      <c r="E110" s="6">
        <v>4291</v>
      </c>
      <c r="F110" s="7">
        <v>1</v>
      </c>
      <c r="G110" s="7" t="str">
        <f t="shared" si="10"/>
        <v/>
      </c>
      <c r="H110" s="7">
        <f t="shared" si="11"/>
        <v>0</v>
      </c>
      <c r="I110" s="6">
        <f t="shared" si="12"/>
        <v>0</v>
      </c>
      <c r="J110" s="6" t="b">
        <f t="shared" si="13"/>
        <v>0</v>
      </c>
      <c r="K110" s="6">
        <f t="shared" si="14"/>
        <v>0</v>
      </c>
      <c r="L110" s="7">
        <v>15</v>
      </c>
      <c r="M110" s="7"/>
      <c r="N110" s="6" t="b">
        <f t="shared" si="15"/>
        <v>0</v>
      </c>
      <c r="O110" s="6">
        <f t="shared" si="16"/>
        <v>0</v>
      </c>
      <c r="P110" s="6">
        <f>'Invoice Data'!$B110+'Invoice Data'!$E110-'Invoice Data'!$I110-'Invoice Data'!$N110+'Invoice Data'!$J110</f>
        <v>4291</v>
      </c>
      <c r="Q110" s="6">
        <f>_xlfn.IFNA(VLOOKUP('Invoice Data'!$A110,BPay!$B$4:$D$10,3,0),0)</f>
        <v>0</v>
      </c>
      <c r="R110" s="8">
        <f t="shared" si="17"/>
        <v>4291</v>
      </c>
    </row>
    <row r="111" spans="1:18" x14ac:dyDescent="0.25">
      <c r="A111" s="12">
        <v>31436</v>
      </c>
      <c r="B111" s="6">
        <v>0</v>
      </c>
      <c r="C111" s="23" t="str">
        <f t="shared" si="9"/>
        <v>A</v>
      </c>
      <c r="D111" s="7"/>
      <c r="E111" s="6">
        <v>5511</v>
      </c>
      <c r="F111" s="7">
        <v>1</v>
      </c>
      <c r="G111" s="7" t="str">
        <f t="shared" si="10"/>
        <v/>
      </c>
      <c r="H111" s="7">
        <f t="shared" si="11"/>
        <v>0</v>
      </c>
      <c r="I111" s="6">
        <f t="shared" si="12"/>
        <v>0</v>
      </c>
      <c r="J111" s="6" t="b">
        <f t="shared" si="13"/>
        <v>0</v>
      </c>
      <c r="K111" s="6">
        <f t="shared" si="14"/>
        <v>0</v>
      </c>
      <c r="L111" s="7">
        <v>15</v>
      </c>
      <c r="M111" s="7"/>
      <c r="N111" s="6" t="b">
        <f t="shared" si="15"/>
        <v>0</v>
      </c>
      <c r="O111" s="6">
        <f t="shared" si="16"/>
        <v>0</v>
      </c>
      <c r="P111" s="6">
        <f>'Invoice Data'!$B111+'Invoice Data'!$E111-'Invoice Data'!$I111-'Invoice Data'!$N111+'Invoice Data'!$J111</f>
        <v>5511</v>
      </c>
      <c r="Q111" s="6">
        <f>_xlfn.IFNA(VLOOKUP('Invoice Data'!$A111,BPay!$B$4:$D$10,3,0),0)</f>
        <v>0</v>
      </c>
      <c r="R111" s="8">
        <f t="shared" si="17"/>
        <v>5511</v>
      </c>
    </row>
    <row r="112" spans="1:18" x14ac:dyDescent="0.25">
      <c r="A112" s="12">
        <v>31445</v>
      </c>
      <c r="B112" s="6">
        <v>0</v>
      </c>
      <c r="C112" s="23" t="str">
        <f t="shared" si="9"/>
        <v>A</v>
      </c>
      <c r="D112" s="7"/>
      <c r="E112" s="6">
        <v>10389</v>
      </c>
      <c r="F112" s="7">
        <v>2</v>
      </c>
      <c r="G112" s="7" t="str">
        <f t="shared" si="10"/>
        <v>Y</v>
      </c>
      <c r="H112" s="7">
        <f t="shared" si="11"/>
        <v>519.45000000000005</v>
      </c>
      <c r="I112" s="6">
        <f t="shared" si="12"/>
        <v>519.45000000000005</v>
      </c>
      <c r="J112" s="6" t="b">
        <f t="shared" si="13"/>
        <v>0</v>
      </c>
      <c r="K112" s="6">
        <f t="shared" si="14"/>
        <v>0</v>
      </c>
      <c r="L112" s="7">
        <v>9</v>
      </c>
      <c r="M112" s="7"/>
      <c r="N112" s="6" t="b">
        <f t="shared" si="15"/>
        <v>0</v>
      </c>
      <c r="O112" s="6">
        <f t="shared" si="16"/>
        <v>0</v>
      </c>
      <c r="P112" s="6">
        <f>'Invoice Data'!$B112+'Invoice Data'!$E112-'Invoice Data'!$I112-'Invoice Data'!$N112+'Invoice Data'!$J112</f>
        <v>9869.5499999999993</v>
      </c>
      <c r="Q112" s="6">
        <f>_xlfn.IFNA(VLOOKUP('Invoice Data'!$A112,BPay!$B$4:$D$10,3,0),0)</f>
        <v>0</v>
      </c>
      <c r="R112" s="8">
        <f t="shared" si="17"/>
        <v>9869.5499999999993</v>
      </c>
    </row>
    <row r="113" spans="1:18" x14ac:dyDescent="0.25">
      <c r="A113" s="12">
        <v>31454</v>
      </c>
      <c r="B113" s="6">
        <v>0</v>
      </c>
      <c r="C113" s="23" t="str">
        <f t="shared" si="9"/>
        <v>A</v>
      </c>
      <c r="D113" s="7"/>
      <c r="E113" s="6">
        <v>9755</v>
      </c>
      <c r="F113" s="7">
        <v>2</v>
      </c>
      <c r="G113" s="7" t="str">
        <f t="shared" si="10"/>
        <v>Y</v>
      </c>
      <c r="H113" s="7">
        <f t="shared" si="11"/>
        <v>487.75</v>
      </c>
      <c r="I113" s="6">
        <f t="shared" si="12"/>
        <v>487.75</v>
      </c>
      <c r="J113" s="6" t="b">
        <f t="shared" si="13"/>
        <v>0</v>
      </c>
      <c r="K113" s="6">
        <f t="shared" si="14"/>
        <v>0</v>
      </c>
      <c r="L113" s="7">
        <v>12</v>
      </c>
      <c r="M113" s="7"/>
      <c r="N113" s="6" t="b">
        <f t="shared" si="15"/>
        <v>0</v>
      </c>
      <c r="O113" s="6">
        <f t="shared" si="16"/>
        <v>0</v>
      </c>
      <c r="P113" s="6">
        <f>'Invoice Data'!$B113+'Invoice Data'!$E113-'Invoice Data'!$I113-'Invoice Data'!$N113+'Invoice Data'!$J113</f>
        <v>9267.25</v>
      </c>
      <c r="Q113" s="6">
        <f>_xlfn.IFNA(VLOOKUP('Invoice Data'!$A113,BPay!$B$4:$D$10,3,0),0)</f>
        <v>0</v>
      </c>
      <c r="R113" s="8">
        <f t="shared" si="17"/>
        <v>9267.25</v>
      </c>
    </row>
    <row r="114" spans="1:18" x14ac:dyDescent="0.25">
      <c r="A114" s="12">
        <v>31463</v>
      </c>
      <c r="B114" s="6">
        <v>0</v>
      </c>
      <c r="C114" s="23" t="str">
        <f t="shared" si="9"/>
        <v>A</v>
      </c>
      <c r="D114" s="7"/>
      <c r="E114" s="6">
        <v>4427</v>
      </c>
      <c r="F114" s="7">
        <v>1</v>
      </c>
      <c r="G114" s="7" t="str">
        <f t="shared" si="10"/>
        <v/>
      </c>
      <c r="H114" s="7">
        <f t="shared" si="11"/>
        <v>0</v>
      </c>
      <c r="I114" s="6">
        <f t="shared" si="12"/>
        <v>0</v>
      </c>
      <c r="J114" s="6" t="b">
        <f t="shared" si="13"/>
        <v>0</v>
      </c>
      <c r="K114" s="6">
        <f t="shared" si="14"/>
        <v>0</v>
      </c>
      <c r="L114" s="7">
        <v>11</v>
      </c>
      <c r="M114" s="7"/>
      <c r="N114" s="6" t="b">
        <f t="shared" si="15"/>
        <v>0</v>
      </c>
      <c r="O114" s="6">
        <f t="shared" si="16"/>
        <v>0</v>
      </c>
      <c r="P114" s="6">
        <f>'Invoice Data'!$B114+'Invoice Data'!$E114-'Invoice Data'!$I114-'Invoice Data'!$N114+'Invoice Data'!$J114</f>
        <v>4427</v>
      </c>
      <c r="Q114" s="6">
        <f>_xlfn.IFNA(VLOOKUP('Invoice Data'!$A114,BPay!$B$4:$D$10,3,0),0)</f>
        <v>0</v>
      </c>
      <c r="R114" s="8">
        <f t="shared" si="17"/>
        <v>4427</v>
      </c>
    </row>
    <row r="115" spans="1:18" x14ac:dyDescent="0.25">
      <c r="A115" s="12">
        <v>31472</v>
      </c>
      <c r="B115" s="6">
        <v>0</v>
      </c>
      <c r="C115" s="23" t="str">
        <f t="shared" si="9"/>
        <v>A</v>
      </c>
      <c r="D115" s="7"/>
      <c r="E115" s="6">
        <v>8393</v>
      </c>
      <c r="F115" s="7">
        <v>2</v>
      </c>
      <c r="G115" s="7" t="str">
        <f t="shared" si="10"/>
        <v>Y</v>
      </c>
      <c r="H115" s="7">
        <f t="shared" si="11"/>
        <v>419.65000000000003</v>
      </c>
      <c r="I115" s="6">
        <f t="shared" si="12"/>
        <v>419.65000000000003</v>
      </c>
      <c r="J115" s="6" t="b">
        <f t="shared" si="13"/>
        <v>0</v>
      </c>
      <c r="K115" s="6">
        <f t="shared" si="14"/>
        <v>0</v>
      </c>
      <c r="L115" s="7">
        <v>9</v>
      </c>
      <c r="M115" s="7"/>
      <c r="N115" s="6" t="b">
        <f t="shared" si="15"/>
        <v>0</v>
      </c>
      <c r="O115" s="6">
        <f t="shared" si="16"/>
        <v>0</v>
      </c>
      <c r="P115" s="6">
        <f>'Invoice Data'!$B115+'Invoice Data'!$E115-'Invoice Data'!$I115-'Invoice Data'!$N115+'Invoice Data'!$J115</f>
        <v>7973.35</v>
      </c>
      <c r="Q115" s="6">
        <f>_xlfn.IFNA(VLOOKUP('Invoice Data'!$A115,BPay!$B$4:$D$10,3,0),0)</f>
        <v>0</v>
      </c>
      <c r="R115" s="8">
        <f t="shared" si="17"/>
        <v>7973.35</v>
      </c>
    </row>
    <row r="116" spans="1:18" x14ac:dyDescent="0.25">
      <c r="A116" s="12">
        <v>31481</v>
      </c>
      <c r="B116" s="6">
        <v>0</v>
      </c>
      <c r="C116" s="23" t="str">
        <f t="shared" si="9"/>
        <v>A</v>
      </c>
      <c r="D116" s="7"/>
      <c r="E116" s="6">
        <v>10558</v>
      </c>
      <c r="F116" s="7">
        <v>2</v>
      </c>
      <c r="G116" s="7" t="str">
        <f t="shared" si="10"/>
        <v>Y</v>
      </c>
      <c r="H116" s="7">
        <f t="shared" si="11"/>
        <v>527.9</v>
      </c>
      <c r="I116" s="6">
        <f t="shared" si="12"/>
        <v>527.9</v>
      </c>
      <c r="J116" s="6" t="b">
        <f t="shared" si="13"/>
        <v>0</v>
      </c>
      <c r="K116" s="6">
        <f t="shared" si="14"/>
        <v>0</v>
      </c>
      <c r="L116" s="7">
        <v>5</v>
      </c>
      <c r="M116" s="7"/>
      <c r="N116" s="6" t="b">
        <f t="shared" si="15"/>
        <v>0</v>
      </c>
      <c r="O116" s="6">
        <f t="shared" si="16"/>
        <v>0</v>
      </c>
      <c r="P116" s="6">
        <f>'Invoice Data'!$B116+'Invoice Data'!$E116-'Invoice Data'!$I116-'Invoice Data'!$N116+'Invoice Data'!$J116</f>
        <v>10030.1</v>
      </c>
      <c r="Q116" s="6">
        <f>_xlfn.IFNA(VLOOKUP('Invoice Data'!$A116,BPay!$B$4:$D$10,3,0),0)</f>
        <v>0</v>
      </c>
      <c r="R116" s="8">
        <f t="shared" si="17"/>
        <v>10030.1</v>
      </c>
    </row>
    <row r="117" spans="1:18" x14ac:dyDescent="0.25">
      <c r="A117" s="12">
        <v>31490</v>
      </c>
      <c r="B117" s="6">
        <v>0</v>
      </c>
      <c r="C117" s="23" t="str">
        <f t="shared" si="9"/>
        <v>A</v>
      </c>
      <c r="D117" s="7"/>
      <c r="E117" s="6">
        <v>3859</v>
      </c>
      <c r="F117" s="7">
        <v>1</v>
      </c>
      <c r="G117" s="7" t="str">
        <f t="shared" si="10"/>
        <v/>
      </c>
      <c r="H117" s="7">
        <f t="shared" si="11"/>
        <v>0</v>
      </c>
      <c r="I117" s="6">
        <f t="shared" si="12"/>
        <v>0</v>
      </c>
      <c r="J117" s="6" t="b">
        <f t="shared" si="13"/>
        <v>0</v>
      </c>
      <c r="K117" s="6">
        <f t="shared" si="14"/>
        <v>0</v>
      </c>
      <c r="L117" s="7">
        <v>15</v>
      </c>
      <c r="M117" s="7"/>
      <c r="N117" s="6" t="b">
        <f t="shared" si="15"/>
        <v>0</v>
      </c>
      <c r="O117" s="6">
        <f t="shared" si="16"/>
        <v>0</v>
      </c>
      <c r="P117" s="6">
        <f>'Invoice Data'!$B117+'Invoice Data'!$E117-'Invoice Data'!$I117-'Invoice Data'!$N117+'Invoice Data'!$J117</f>
        <v>3859</v>
      </c>
      <c r="Q117" s="6">
        <f>_xlfn.IFNA(VLOOKUP('Invoice Data'!$A117,BPay!$B$4:$D$10,3,0),0)</f>
        <v>0</v>
      </c>
      <c r="R117" s="8">
        <f t="shared" si="17"/>
        <v>3859</v>
      </c>
    </row>
    <row r="118" spans="1:18" x14ac:dyDescent="0.25">
      <c r="A118" s="12">
        <v>31506</v>
      </c>
      <c r="B118" s="6">
        <v>0</v>
      </c>
      <c r="C118" s="23" t="str">
        <f t="shared" si="9"/>
        <v>A</v>
      </c>
      <c r="D118" s="7"/>
      <c r="E118" s="6">
        <v>6393</v>
      </c>
      <c r="F118" s="7">
        <v>2</v>
      </c>
      <c r="G118" s="7" t="str">
        <f t="shared" si="10"/>
        <v>Y</v>
      </c>
      <c r="H118" s="7">
        <f t="shared" si="11"/>
        <v>319.65000000000003</v>
      </c>
      <c r="I118" s="6">
        <f t="shared" si="12"/>
        <v>319.65000000000003</v>
      </c>
      <c r="J118" s="6" t="b">
        <f t="shared" si="13"/>
        <v>0</v>
      </c>
      <c r="K118" s="6">
        <f t="shared" si="14"/>
        <v>0</v>
      </c>
      <c r="L118" s="7">
        <v>0</v>
      </c>
      <c r="M118" s="7"/>
      <c r="N118" s="6" t="b">
        <f t="shared" si="15"/>
        <v>0</v>
      </c>
      <c r="O118" s="6">
        <f t="shared" si="16"/>
        <v>0</v>
      </c>
      <c r="P118" s="6">
        <f>'Invoice Data'!$B118+'Invoice Data'!$E118-'Invoice Data'!$I118-'Invoice Data'!$N118+'Invoice Data'!$J118</f>
        <v>6073.35</v>
      </c>
      <c r="Q118" s="6">
        <f>_xlfn.IFNA(VLOOKUP('Invoice Data'!$A118,BPay!$B$4:$D$10,3,0),0)</f>
        <v>0</v>
      </c>
      <c r="R118" s="8">
        <f t="shared" si="17"/>
        <v>6073.35</v>
      </c>
    </row>
    <row r="119" spans="1:18" x14ac:dyDescent="0.25">
      <c r="A119" s="12">
        <v>31515</v>
      </c>
      <c r="B119" s="6">
        <v>0</v>
      </c>
      <c r="C119" s="23" t="str">
        <f t="shared" si="9"/>
        <v>A</v>
      </c>
      <c r="D119" s="7"/>
      <c r="E119" s="6">
        <v>4499</v>
      </c>
      <c r="F119" s="7">
        <v>1</v>
      </c>
      <c r="G119" s="7" t="str">
        <f t="shared" si="10"/>
        <v/>
      </c>
      <c r="H119" s="7">
        <f t="shared" si="11"/>
        <v>0</v>
      </c>
      <c r="I119" s="6">
        <f t="shared" si="12"/>
        <v>0</v>
      </c>
      <c r="J119" s="6" t="b">
        <f t="shared" si="13"/>
        <v>0</v>
      </c>
      <c r="K119" s="6">
        <f t="shared" si="14"/>
        <v>0</v>
      </c>
      <c r="L119" s="7">
        <v>8</v>
      </c>
      <c r="M119" s="7"/>
      <c r="N119" s="6" t="b">
        <f t="shared" si="15"/>
        <v>0</v>
      </c>
      <c r="O119" s="6">
        <f t="shared" si="16"/>
        <v>0</v>
      </c>
      <c r="P119" s="6">
        <f>'Invoice Data'!$B119+'Invoice Data'!$E119-'Invoice Data'!$I119-'Invoice Data'!$N119+'Invoice Data'!$J119</f>
        <v>4499</v>
      </c>
      <c r="Q119" s="6">
        <f>_xlfn.IFNA(VLOOKUP('Invoice Data'!$A119,BPay!$B$4:$D$10,3,0),0)</f>
        <v>0</v>
      </c>
      <c r="R119" s="8">
        <f t="shared" si="17"/>
        <v>4499</v>
      </c>
    </row>
    <row r="120" spans="1:18" x14ac:dyDescent="0.25">
      <c r="A120" s="12">
        <v>31524</v>
      </c>
      <c r="B120" s="6">
        <v>0</v>
      </c>
      <c r="C120" s="23" t="str">
        <f t="shared" si="9"/>
        <v>A</v>
      </c>
      <c r="D120" s="7"/>
      <c r="E120" s="6">
        <v>8730</v>
      </c>
      <c r="F120" s="7">
        <v>2</v>
      </c>
      <c r="G120" s="7" t="str">
        <f t="shared" si="10"/>
        <v>Y</v>
      </c>
      <c r="H120" s="7">
        <f t="shared" si="11"/>
        <v>436.5</v>
      </c>
      <c r="I120" s="6">
        <f t="shared" si="12"/>
        <v>436.5</v>
      </c>
      <c r="J120" s="6" t="b">
        <f t="shared" si="13"/>
        <v>0</v>
      </c>
      <c r="K120" s="6">
        <f t="shared" si="14"/>
        <v>0</v>
      </c>
      <c r="L120" s="7">
        <v>5</v>
      </c>
      <c r="M120" s="7"/>
      <c r="N120" s="6" t="b">
        <f t="shared" si="15"/>
        <v>0</v>
      </c>
      <c r="O120" s="6">
        <f t="shared" si="16"/>
        <v>0</v>
      </c>
      <c r="P120" s="6">
        <f>'Invoice Data'!$B120+'Invoice Data'!$E120-'Invoice Data'!$I120-'Invoice Data'!$N120+'Invoice Data'!$J120</f>
        <v>8293.5</v>
      </c>
      <c r="Q120" s="6">
        <f>_xlfn.IFNA(VLOOKUP('Invoice Data'!$A120,BPay!$B$4:$D$10,3,0),0)</f>
        <v>0</v>
      </c>
      <c r="R120" s="8">
        <f t="shared" si="17"/>
        <v>8293.5</v>
      </c>
    </row>
    <row r="121" spans="1:18" x14ac:dyDescent="0.25">
      <c r="A121" s="12">
        <v>31533</v>
      </c>
      <c r="B121" s="6">
        <v>0</v>
      </c>
      <c r="C121" s="23" t="str">
        <f t="shared" si="9"/>
        <v>A</v>
      </c>
      <c r="D121" s="7"/>
      <c r="E121" s="6">
        <v>6896</v>
      </c>
      <c r="F121" s="7">
        <v>2</v>
      </c>
      <c r="G121" s="7" t="str">
        <f t="shared" si="10"/>
        <v>Y</v>
      </c>
      <c r="H121" s="7">
        <f t="shared" si="11"/>
        <v>344.8</v>
      </c>
      <c r="I121" s="6">
        <f t="shared" si="12"/>
        <v>344.8</v>
      </c>
      <c r="J121" s="6" t="b">
        <f t="shared" si="13"/>
        <v>0</v>
      </c>
      <c r="K121" s="6">
        <f t="shared" si="14"/>
        <v>0</v>
      </c>
      <c r="L121" s="7">
        <v>16</v>
      </c>
      <c r="M121" s="7"/>
      <c r="N121" s="6" t="b">
        <f t="shared" si="15"/>
        <v>1</v>
      </c>
      <c r="O121" s="6">
        <f t="shared" si="16"/>
        <v>250</v>
      </c>
      <c r="P121" s="6">
        <f>'Invoice Data'!$B121+'Invoice Data'!$E121-'Invoice Data'!$I121-'Invoice Data'!$N121+'Invoice Data'!$J121</f>
        <v>6550.2</v>
      </c>
      <c r="Q121" s="6">
        <f>_xlfn.IFNA(VLOOKUP('Invoice Data'!$A121,BPay!$B$4:$D$10,3,0),0)</f>
        <v>0</v>
      </c>
      <c r="R121" s="8">
        <f t="shared" si="17"/>
        <v>6550.2</v>
      </c>
    </row>
    <row r="122" spans="1:18" x14ac:dyDescent="0.25">
      <c r="A122" s="12">
        <v>31542</v>
      </c>
      <c r="B122" s="6">
        <v>0</v>
      </c>
      <c r="C122" s="23" t="str">
        <f t="shared" si="9"/>
        <v>A</v>
      </c>
      <c r="D122" s="7"/>
      <c r="E122" s="6">
        <v>6852</v>
      </c>
      <c r="F122" s="7">
        <v>2</v>
      </c>
      <c r="G122" s="7" t="str">
        <f t="shared" si="10"/>
        <v>Y</v>
      </c>
      <c r="H122" s="7">
        <f t="shared" si="11"/>
        <v>342.6</v>
      </c>
      <c r="I122" s="6">
        <f t="shared" si="12"/>
        <v>342.6</v>
      </c>
      <c r="J122" s="6" t="b">
        <f t="shared" si="13"/>
        <v>0</v>
      </c>
      <c r="K122" s="6">
        <f t="shared" si="14"/>
        <v>0</v>
      </c>
      <c r="L122" s="7">
        <v>13</v>
      </c>
      <c r="M122" s="7"/>
      <c r="N122" s="6" t="b">
        <f t="shared" si="15"/>
        <v>0</v>
      </c>
      <c r="O122" s="6">
        <f t="shared" si="16"/>
        <v>0</v>
      </c>
      <c r="P122" s="6">
        <f>'Invoice Data'!$B122+'Invoice Data'!$E122-'Invoice Data'!$I122-'Invoice Data'!$N122+'Invoice Data'!$J122</f>
        <v>6509.4</v>
      </c>
      <c r="Q122" s="6">
        <f>_xlfn.IFNA(VLOOKUP('Invoice Data'!$A122,BPay!$B$4:$D$10,3,0),0)</f>
        <v>0</v>
      </c>
      <c r="R122" s="8">
        <f t="shared" si="17"/>
        <v>6509.4</v>
      </c>
    </row>
    <row r="123" spans="1:18" x14ac:dyDescent="0.25">
      <c r="A123" s="12">
        <v>31551</v>
      </c>
      <c r="B123" s="6">
        <v>0</v>
      </c>
      <c r="C123" s="23" t="str">
        <f t="shared" si="9"/>
        <v>A</v>
      </c>
      <c r="D123" s="7"/>
      <c r="E123" s="6">
        <v>4281</v>
      </c>
      <c r="F123" s="7">
        <v>1</v>
      </c>
      <c r="G123" s="7" t="str">
        <f t="shared" si="10"/>
        <v/>
      </c>
      <c r="H123" s="7">
        <f t="shared" si="11"/>
        <v>0</v>
      </c>
      <c r="I123" s="6">
        <f t="shared" si="12"/>
        <v>0</v>
      </c>
      <c r="J123" s="6" t="b">
        <f t="shared" si="13"/>
        <v>0</v>
      </c>
      <c r="K123" s="6">
        <f t="shared" si="14"/>
        <v>0</v>
      </c>
      <c r="L123" s="7">
        <v>2</v>
      </c>
      <c r="M123" s="7"/>
      <c r="N123" s="6" t="b">
        <f t="shared" si="15"/>
        <v>0</v>
      </c>
      <c r="O123" s="6">
        <f t="shared" si="16"/>
        <v>0</v>
      </c>
      <c r="P123" s="6">
        <f>'Invoice Data'!$B123+'Invoice Data'!$E123-'Invoice Data'!$I123-'Invoice Data'!$N123+'Invoice Data'!$J123</f>
        <v>4281</v>
      </c>
      <c r="Q123" s="6">
        <f>_xlfn.IFNA(VLOOKUP('Invoice Data'!$A123,BPay!$B$4:$D$10,3,0),0)</f>
        <v>0</v>
      </c>
      <c r="R123" s="8">
        <f t="shared" si="17"/>
        <v>4281</v>
      </c>
    </row>
    <row r="124" spans="1:18" x14ac:dyDescent="0.25">
      <c r="A124" s="12">
        <v>31560</v>
      </c>
      <c r="B124" s="6">
        <v>0</v>
      </c>
      <c r="C124" s="23" t="str">
        <f t="shared" si="9"/>
        <v>A</v>
      </c>
      <c r="D124" s="7"/>
      <c r="E124" s="6">
        <v>4114</v>
      </c>
      <c r="F124" s="7">
        <v>1</v>
      </c>
      <c r="G124" s="7" t="str">
        <f t="shared" si="10"/>
        <v/>
      </c>
      <c r="H124" s="7">
        <f t="shared" si="11"/>
        <v>0</v>
      </c>
      <c r="I124" s="6">
        <f t="shared" si="12"/>
        <v>0</v>
      </c>
      <c r="J124" s="6" t="b">
        <f t="shared" si="13"/>
        <v>0</v>
      </c>
      <c r="K124" s="6">
        <f t="shared" si="14"/>
        <v>0</v>
      </c>
      <c r="L124" s="7">
        <v>4</v>
      </c>
      <c r="M124" s="7"/>
      <c r="N124" s="6" t="b">
        <f t="shared" si="15"/>
        <v>0</v>
      </c>
      <c r="O124" s="6">
        <f t="shared" si="16"/>
        <v>0</v>
      </c>
      <c r="P124" s="6">
        <f>'Invoice Data'!$B124+'Invoice Data'!$E124-'Invoice Data'!$I124-'Invoice Data'!$N124+'Invoice Data'!$J124</f>
        <v>4114</v>
      </c>
      <c r="Q124" s="6">
        <f>_xlfn.IFNA(VLOOKUP('Invoice Data'!$A124,BPay!$B$4:$D$10,3,0),0)</f>
        <v>0</v>
      </c>
      <c r="R124" s="8">
        <f t="shared" si="17"/>
        <v>4114</v>
      </c>
    </row>
    <row r="125" spans="1:18" x14ac:dyDescent="0.25">
      <c r="A125" s="12">
        <v>31579</v>
      </c>
      <c r="B125" s="6">
        <v>0</v>
      </c>
      <c r="C125" s="23" t="str">
        <f t="shared" si="9"/>
        <v>A</v>
      </c>
      <c r="D125" s="7"/>
      <c r="E125" s="6">
        <v>4369</v>
      </c>
      <c r="F125" s="7">
        <v>1</v>
      </c>
      <c r="G125" s="7" t="str">
        <f t="shared" si="10"/>
        <v/>
      </c>
      <c r="H125" s="7">
        <f t="shared" si="11"/>
        <v>0</v>
      </c>
      <c r="I125" s="6">
        <f t="shared" si="12"/>
        <v>0</v>
      </c>
      <c r="J125" s="6" t="b">
        <f t="shared" si="13"/>
        <v>0</v>
      </c>
      <c r="K125" s="6">
        <f t="shared" si="14"/>
        <v>0</v>
      </c>
      <c r="L125" s="7">
        <v>3</v>
      </c>
      <c r="M125" s="7"/>
      <c r="N125" s="6" t="b">
        <f t="shared" si="15"/>
        <v>0</v>
      </c>
      <c r="O125" s="6">
        <f t="shared" si="16"/>
        <v>0</v>
      </c>
      <c r="P125" s="6">
        <f>'Invoice Data'!$B125+'Invoice Data'!$E125-'Invoice Data'!$I125-'Invoice Data'!$N125+'Invoice Data'!$J125</f>
        <v>4369</v>
      </c>
      <c r="Q125" s="6">
        <f>_xlfn.IFNA(VLOOKUP('Invoice Data'!$A125,BPay!$B$4:$D$10,3,0),0)</f>
        <v>0</v>
      </c>
      <c r="R125" s="8">
        <f t="shared" si="17"/>
        <v>4369</v>
      </c>
    </row>
    <row r="126" spans="1:18" x14ac:dyDescent="0.25">
      <c r="A126" s="12">
        <v>31588</v>
      </c>
      <c r="B126" s="6">
        <v>0</v>
      </c>
      <c r="C126" s="23" t="str">
        <f t="shared" si="9"/>
        <v>A</v>
      </c>
      <c r="D126" s="7"/>
      <c r="E126" s="6">
        <v>4241</v>
      </c>
      <c r="F126" s="7">
        <v>1</v>
      </c>
      <c r="G126" s="7" t="str">
        <f t="shared" si="10"/>
        <v/>
      </c>
      <c r="H126" s="7">
        <f t="shared" si="11"/>
        <v>0</v>
      </c>
      <c r="I126" s="6">
        <f t="shared" si="12"/>
        <v>0</v>
      </c>
      <c r="J126" s="6" t="b">
        <f t="shared" si="13"/>
        <v>0</v>
      </c>
      <c r="K126" s="6">
        <f t="shared" si="14"/>
        <v>0</v>
      </c>
      <c r="L126" s="7">
        <v>12</v>
      </c>
      <c r="M126" s="7"/>
      <c r="N126" s="6" t="b">
        <f t="shared" si="15"/>
        <v>0</v>
      </c>
      <c r="O126" s="6">
        <f t="shared" si="16"/>
        <v>0</v>
      </c>
      <c r="P126" s="6">
        <f>'Invoice Data'!$B126+'Invoice Data'!$E126-'Invoice Data'!$I126-'Invoice Data'!$N126+'Invoice Data'!$J126</f>
        <v>4241</v>
      </c>
      <c r="Q126" s="6">
        <f>_xlfn.IFNA(VLOOKUP('Invoice Data'!$A126,BPay!$B$4:$D$10,3,0),0)</f>
        <v>0</v>
      </c>
      <c r="R126" s="8">
        <f t="shared" si="17"/>
        <v>4241</v>
      </c>
    </row>
    <row r="127" spans="1:18" x14ac:dyDescent="0.25">
      <c r="A127" s="12">
        <v>31597</v>
      </c>
      <c r="B127" s="6">
        <v>0</v>
      </c>
      <c r="C127" s="23" t="str">
        <f t="shared" si="9"/>
        <v>A</v>
      </c>
      <c r="D127" s="7"/>
      <c r="E127" s="6">
        <v>8326</v>
      </c>
      <c r="F127" s="7">
        <v>2</v>
      </c>
      <c r="G127" s="7" t="str">
        <f t="shared" si="10"/>
        <v>Y</v>
      </c>
      <c r="H127" s="7">
        <f t="shared" si="11"/>
        <v>416.3</v>
      </c>
      <c r="I127" s="6">
        <f t="shared" si="12"/>
        <v>416.3</v>
      </c>
      <c r="J127" s="6" t="b">
        <f t="shared" si="13"/>
        <v>0</v>
      </c>
      <c r="K127" s="6">
        <f t="shared" si="14"/>
        <v>0</v>
      </c>
      <c r="L127" s="7">
        <v>0</v>
      </c>
      <c r="M127" s="7"/>
      <c r="N127" s="6" t="b">
        <f t="shared" si="15"/>
        <v>0</v>
      </c>
      <c r="O127" s="6">
        <f t="shared" si="16"/>
        <v>0</v>
      </c>
      <c r="P127" s="6">
        <f>'Invoice Data'!$B127+'Invoice Data'!$E127-'Invoice Data'!$I127-'Invoice Data'!$N127+'Invoice Data'!$J127</f>
        <v>7909.7</v>
      </c>
      <c r="Q127" s="6">
        <f>_xlfn.IFNA(VLOOKUP('Invoice Data'!$A127,BPay!$B$4:$D$10,3,0),0)</f>
        <v>0</v>
      </c>
      <c r="R127" s="8">
        <f t="shared" si="17"/>
        <v>7909.7</v>
      </c>
    </row>
    <row r="128" spans="1:18" x14ac:dyDescent="0.25">
      <c r="A128" s="12">
        <v>31604</v>
      </c>
      <c r="B128" s="6">
        <v>0</v>
      </c>
      <c r="C128" s="23" t="str">
        <f t="shared" si="9"/>
        <v>A</v>
      </c>
      <c r="D128" s="7"/>
      <c r="E128" s="6">
        <v>5313</v>
      </c>
      <c r="F128" s="7">
        <v>1</v>
      </c>
      <c r="G128" s="7" t="str">
        <f t="shared" si="10"/>
        <v/>
      </c>
      <c r="H128" s="7">
        <f t="shared" si="11"/>
        <v>0</v>
      </c>
      <c r="I128" s="6">
        <f t="shared" si="12"/>
        <v>0</v>
      </c>
      <c r="J128" s="6" t="b">
        <f t="shared" si="13"/>
        <v>0</v>
      </c>
      <c r="K128" s="6">
        <f t="shared" si="14"/>
        <v>0</v>
      </c>
      <c r="L128" s="7">
        <v>13</v>
      </c>
      <c r="M128" s="7"/>
      <c r="N128" s="6" t="b">
        <f t="shared" si="15"/>
        <v>0</v>
      </c>
      <c r="O128" s="6">
        <f t="shared" si="16"/>
        <v>0</v>
      </c>
      <c r="P128" s="6">
        <f>'Invoice Data'!$B128+'Invoice Data'!$E128-'Invoice Data'!$I128-'Invoice Data'!$N128+'Invoice Data'!$J128</f>
        <v>5313</v>
      </c>
      <c r="Q128" s="6">
        <f>_xlfn.IFNA(VLOOKUP('Invoice Data'!$A128,BPay!$B$4:$D$10,3,0),0)</f>
        <v>0</v>
      </c>
      <c r="R128" s="8">
        <f t="shared" si="17"/>
        <v>5313</v>
      </c>
    </row>
    <row r="129" spans="1:18" x14ac:dyDescent="0.25">
      <c r="A129" s="12">
        <v>31613</v>
      </c>
      <c r="B129" s="6">
        <v>0</v>
      </c>
      <c r="C129" s="23" t="str">
        <f t="shared" si="9"/>
        <v>A</v>
      </c>
      <c r="D129" s="7"/>
      <c r="E129" s="6">
        <v>4494</v>
      </c>
      <c r="F129" s="7">
        <v>1</v>
      </c>
      <c r="G129" s="7" t="str">
        <f t="shared" si="10"/>
        <v/>
      </c>
      <c r="H129" s="7">
        <f t="shared" si="11"/>
        <v>0</v>
      </c>
      <c r="I129" s="6">
        <f t="shared" si="12"/>
        <v>0</v>
      </c>
      <c r="J129" s="6" t="b">
        <f t="shared" si="13"/>
        <v>0</v>
      </c>
      <c r="K129" s="6">
        <f t="shared" si="14"/>
        <v>0</v>
      </c>
      <c r="L129" s="7">
        <v>16</v>
      </c>
      <c r="M129" s="7"/>
      <c r="N129" s="6" t="b">
        <f t="shared" si="15"/>
        <v>1</v>
      </c>
      <c r="O129" s="6">
        <f t="shared" si="16"/>
        <v>250</v>
      </c>
      <c r="P129" s="6">
        <f>'Invoice Data'!$B129+'Invoice Data'!$E129-'Invoice Data'!$I129-'Invoice Data'!$N129+'Invoice Data'!$J129</f>
        <v>4493</v>
      </c>
      <c r="Q129" s="6">
        <f>_xlfn.IFNA(VLOOKUP('Invoice Data'!$A129,BPay!$B$4:$D$10,3,0),0)</f>
        <v>0</v>
      </c>
      <c r="R129" s="8">
        <f t="shared" si="17"/>
        <v>4493</v>
      </c>
    </row>
    <row r="130" spans="1:18" x14ac:dyDescent="0.25">
      <c r="A130" s="12">
        <v>31622</v>
      </c>
      <c r="B130" s="6">
        <v>0</v>
      </c>
      <c r="C130" s="23" t="str">
        <f t="shared" si="9"/>
        <v>A</v>
      </c>
      <c r="D130" s="7"/>
      <c r="E130" s="6">
        <v>4896</v>
      </c>
      <c r="F130" s="7">
        <v>1</v>
      </c>
      <c r="G130" s="7" t="str">
        <f t="shared" si="10"/>
        <v/>
      </c>
      <c r="H130" s="7">
        <f t="shared" si="11"/>
        <v>0</v>
      </c>
      <c r="I130" s="6">
        <f t="shared" si="12"/>
        <v>0</v>
      </c>
      <c r="J130" s="6" t="b">
        <f t="shared" si="13"/>
        <v>0</v>
      </c>
      <c r="K130" s="6">
        <f t="shared" si="14"/>
        <v>0</v>
      </c>
      <c r="L130" s="7">
        <v>1</v>
      </c>
      <c r="M130" s="7"/>
      <c r="N130" s="6" t="b">
        <f t="shared" si="15"/>
        <v>0</v>
      </c>
      <c r="O130" s="6">
        <f t="shared" si="16"/>
        <v>0</v>
      </c>
      <c r="P130" s="6">
        <f>'Invoice Data'!$B130+'Invoice Data'!$E130-'Invoice Data'!$I130-'Invoice Data'!$N130+'Invoice Data'!$J130</f>
        <v>4896</v>
      </c>
      <c r="Q130" s="6">
        <f>_xlfn.IFNA(VLOOKUP('Invoice Data'!$A130,BPay!$B$4:$D$10,3,0),0)</f>
        <v>0</v>
      </c>
      <c r="R130" s="8">
        <f t="shared" si="17"/>
        <v>4896</v>
      </c>
    </row>
    <row r="131" spans="1:18" x14ac:dyDescent="0.25">
      <c r="A131" s="12">
        <v>31631</v>
      </c>
      <c r="B131" s="6">
        <v>0</v>
      </c>
      <c r="C131" s="23" t="str">
        <f t="shared" si="9"/>
        <v>A</v>
      </c>
      <c r="D131" s="7"/>
      <c r="E131" s="6">
        <v>10118</v>
      </c>
      <c r="F131" s="7">
        <v>2</v>
      </c>
      <c r="G131" s="7" t="str">
        <f t="shared" si="10"/>
        <v>Y</v>
      </c>
      <c r="H131" s="7">
        <f t="shared" si="11"/>
        <v>505.90000000000003</v>
      </c>
      <c r="I131" s="6">
        <f t="shared" si="12"/>
        <v>505.90000000000003</v>
      </c>
      <c r="J131" s="6" t="b">
        <f t="shared" si="13"/>
        <v>0</v>
      </c>
      <c r="K131" s="6">
        <f t="shared" si="14"/>
        <v>0</v>
      </c>
      <c r="L131" s="7">
        <v>0</v>
      </c>
      <c r="M131" s="7"/>
      <c r="N131" s="6" t="b">
        <f t="shared" si="15"/>
        <v>0</v>
      </c>
      <c r="O131" s="6">
        <f t="shared" si="16"/>
        <v>0</v>
      </c>
      <c r="P131" s="6">
        <f>'Invoice Data'!$B131+'Invoice Data'!$E131-'Invoice Data'!$I131-'Invoice Data'!$N131+'Invoice Data'!$J131</f>
        <v>9612.1</v>
      </c>
      <c r="Q131" s="6">
        <f>_xlfn.IFNA(VLOOKUP('Invoice Data'!$A131,BPay!$B$4:$D$10,3,0),0)</f>
        <v>0</v>
      </c>
      <c r="R131" s="8">
        <f t="shared" si="17"/>
        <v>9612.1</v>
      </c>
    </row>
    <row r="132" spans="1:18" x14ac:dyDescent="0.25">
      <c r="A132" s="12">
        <v>31640</v>
      </c>
      <c r="B132" s="6">
        <v>0</v>
      </c>
      <c r="C132" s="23" t="str">
        <f t="shared" si="9"/>
        <v>A</v>
      </c>
      <c r="D132" s="7"/>
      <c r="E132" s="6">
        <v>4608</v>
      </c>
      <c r="F132" s="7">
        <v>1</v>
      </c>
      <c r="G132" s="7" t="str">
        <f t="shared" si="10"/>
        <v/>
      </c>
      <c r="H132" s="7">
        <f t="shared" si="11"/>
        <v>0</v>
      </c>
      <c r="I132" s="6">
        <f t="shared" si="12"/>
        <v>0</v>
      </c>
      <c r="J132" s="6" t="b">
        <f t="shared" si="13"/>
        <v>0</v>
      </c>
      <c r="K132" s="6">
        <f t="shared" si="14"/>
        <v>0</v>
      </c>
      <c r="L132" s="7">
        <v>16</v>
      </c>
      <c r="M132" s="7"/>
      <c r="N132" s="6" t="b">
        <f t="shared" si="15"/>
        <v>1</v>
      </c>
      <c r="O132" s="6">
        <f t="shared" si="16"/>
        <v>250</v>
      </c>
      <c r="P132" s="6">
        <f>'Invoice Data'!$B132+'Invoice Data'!$E132-'Invoice Data'!$I132-'Invoice Data'!$N132+'Invoice Data'!$J132</f>
        <v>4607</v>
      </c>
      <c r="Q132" s="6">
        <f>_xlfn.IFNA(VLOOKUP('Invoice Data'!$A132,BPay!$B$4:$D$10,3,0),0)</f>
        <v>0</v>
      </c>
      <c r="R132" s="8">
        <f t="shared" si="17"/>
        <v>4607</v>
      </c>
    </row>
    <row r="133" spans="1:18" x14ac:dyDescent="0.25">
      <c r="A133" s="12">
        <v>31659</v>
      </c>
      <c r="B133" s="6">
        <v>0</v>
      </c>
      <c r="C133" s="23" t="str">
        <f t="shared" ref="C133:C196" si="18">IF(B133=0,"A",IF(B133&gt;0,"B","C"))</f>
        <v>A</v>
      </c>
      <c r="D133" s="7"/>
      <c r="E133" s="6">
        <v>4603</v>
      </c>
      <c r="F133" s="7">
        <v>1</v>
      </c>
      <c r="G133" s="7" t="str">
        <f t="shared" ref="G133:G196" si="19">IF(F133&gt;=2,"Y","")</f>
        <v/>
      </c>
      <c r="H133" s="7">
        <f t="shared" ref="H133:H196" si="20">IF(F133=2,E133*5%,IF(F133&gt;=3,E133*8%,0))</f>
        <v>0</v>
      </c>
      <c r="I133" s="6">
        <f t="shared" ref="I133:I196" si="21">IF(G133="y",E133*5%,0)</f>
        <v>0</v>
      </c>
      <c r="J133" s="6" t="b">
        <f t="shared" ref="J133:J196" si="22">AND(B133&gt;0,D133&lt;&gt;"y")</f>
        <v>0</v>
      </c>
      <c r="K133" s="6">
        <f t="shared" ref="K133:K196" si="23">IF(AND(B133&gt;0,D133&lt;&gt;"y"),B133*10%,0)</f>
        <v>0</v>
      </c>
      <c r="L133" s="7">
        <v>15</v>
      </c>
      <c r="M133" s="7"/>
      <c r="N133" s="6" t="b">
        <f t="shared" ref="N133:N196" si="24">OR(L133&gt;=16,M133)</f>
        <v>0</v>
      </c>
      <c r="O133" s="6">
        <f t="shared" ref="O133:O196" si="25">IF(OR(L133&gt;=16,M133),250,0)</f>
        <v>0</v>
      </c>
      <c r="P133" s="6">
        <f>'Invoice Data'!$B133+'Invoice Data'!$E133-'Invoice Data'!$I133-'Invoice Data'!$N133+'Invoice Data'!$J133</f>
        <v>4603</v>
      </c>
      <c r="Q133" s="6">
        <f>_xlfn.IFNA(VLOOKUP('Invoice Data'!$A133,BPay!$B$4:$D$10,3,0),0)</f>
        <v>0</v>
      </c>
      <c r="R133" s="8">
        <f t="shared" ref="R133:R196" si="26">B133+P133-Q133</f>
        <v>4603</v>
      </c>
    </row>
    <row r="134" spans="1:18" x14ac:dyDescent="0.25">
      <c r="A134" s="12">
        <v>31668</v>
      </c>
      <c r="B134" s="6">
        <v>0</v>
      </c>
      <c r="C134" s="23" t="str">
        <f t="shared" si="18"/>
        <v>A</v>
      </c>
      <c r="D134" s="7"/>
      <c r="E134" s="6">
        <v>3163</v>
      </c>
      <c r="F134" s="7">
        <v>1</v>
      </c>
      <c r="G134" s="7" t="str">
        <f t="shared" si="19"/>
        <v/>
      </c>
      <c r="H134" s="7">
        <f t="shared" si="20"/>
        <v>0</v>
      </c>
      <c r="I134" s="6">
        <f t="shared" si="21"/>
        <v>0</v>
      </c>
      <c r="J134" s="6" t="b">
        <f t="shared" si="22"/>
        <v>0</v>
      </c>
      <c r="K134" s="6">
        <f t="shared" si="23"/>
        <v>0</v>
      </c>
      <c r="L134" s="7">
        <v>8</v>
      </c>
      <c r="M134" s="7"/>
      <c r="N134" s="6" t="b">
        <f t="shared" si="24"/>
        <v>0</v>
      </c>
      <c r="O134" s="6">
        <f t="shared" si="25"/>
        <v>0</v>
      </c>
      <c r="P134" s="6">
        <f>'Invoice Data'!$B134+'Invoice Data'!$E134-'Invoice Data'!$I134-'Invoice Data'!$N134+'Invoice Data'!$J134</f>
        <v>3163</v>
      </c>
      <c r="Q134" s="6">
        <f>_xlfn.IFNA(VLOOKUP('Invoice Data'!$A134,BPay!$B$4:$D$10,3,0),0)</f>
        <v>0</v>
      </c>
      <c r="R134" s="8">
        <f t="shared" si="26"/>
        <v>3163</v>
      </c>
    </row>
    <row r="135" spans="1:18" x14ac:dyDescent="0.25">
      <c r="A135" s="12">
        <v>31677</v>
      </c>
      <c r="B135" s="6">
        <v>0</v>
      </c>
      <c r="C135" s="23" t="str">
        <f t="shared" si="18"/>
        <v>A</v>
      </c>
      <c r="D135" s="7"/>
      <c r="E135" s="6">
        <v>5026</v>
      </c>
      <c r="F135" s="7">
        <v>1</v>
      </c>
      <c r="G135" s="7" t="str">
        <f t="shared" si="19"/>
        <v/>
      </c>
      <c r="H135" s="7">
        <f t="shared" si="20"/>
        <v>0</v>
      </c>
      <c r="I135" s="6">
        <f t="shared" si="21"/>
        <v>0</v>
      </c>
      <c r="J135" s="6" t="b">
        <f t="shared" si="22"/>
        <v>0</v>
      </c>
      <c r="K135" s="6">
        <f t="shared" si="23"/>
        <v>0</v>
      </c>
      <c r="L135" s="7">
        <v>6</v>
      </c>
      <c r="M135" s="7"/>
      <c r="N135" s="6" t="b">
        <f t="shared" si="24"/>
        <v>0</v>
      </c>
      <c r="O135" s="6">
        <f t="shared" si="25"/>
        <v>0</v>
      </c>
      <c r="P135" s="6">
        <f>'Invoice Data'!$B135+'Invoice Data'!$E135-'Invoice Data'!$I135-'Invoice Data'!$N135+'Invoice Data'!$J135</f>
        <v>5026</v>
      </c>
      <c r="Q135" s="6">
        <f>_xlfn.IFNA(VLOOKUP('Invoice Data'!$A135,BPay!$B$4:$D$10,3,0),0)</f>
        <v>0</v>
      </c>
      <c r="R135" s="8">
        <f t="shared" si="26"/>
        <v>5026</v>
      </c>
    </row>
    <row r="136" spans="1:18" x14ac:dyDescent="0.25">
      <c r="A136" s="12">
        <v>31686</v>
      </c>
      <c r="B136" s="6">
        <v>0</v>
      </c>
      <c r="C136" s="23" t="str">
        <f t="shared" si="18"/>
        <v>A</v>
      </c>
      <c r="D136" s="7"/>
      <c r="E136" s="6">
        <v>9574</v>
      </c>
      <c r="F136" s="7">
        <v>2</v>
      </c>
      <c r="G136" s="7" t="str">
        <f t="shared" si="19"/>
        <v>Y</v>
      </c>
      <c r="H136" s="7">
        <f t="shared" si="20"/>
        <v>478.70000000000005</v>
      </c>
      <c r="I136" s="6">
        <f t="shared" si="21"/>
        <v>478.70000000000005</v>
      </c>
      <c r="J136" s="6" t="b">
        <f t="shared" si="22"/>
        <v>0</v>
      </c>
      <c r="K136" s="6">
        <f t="shared" si="23"/>
        <v>0</v>
      </c>
      <c r="L136" s="7">
        <v>12</v>
      </c>
      <c r="M136" s="7"/>
      <c r="N136" s="6" t="b">
        <f t="shared" si="24"/>
        <v>0</v>
      </c>
      <c r="O136" s="6">
        <f t="shared" si="25"/>
        <v>0</v>
      </c>
      <c r="P136" s="6">
        <f>'Invoice Data'!$B136+'Invoice Data'!$E136-'Invoice Data'!$I136-'Invoice Data'!$N136+'Invoice Data'!$J136</f>
        <v>9095.2999999999993</v>
      </c>
      <c r="Q136" s="6">
        <f>_xlfn.IFNA(VLOOKUP('Invoice Data'!$A136,BPay!$B$4:$D$10,3,0),0)</f>
        <v>0</v>
      </c>
      <c r="R136" s="8">
        <f t="shared" si="26"/>
        <v>9095.2999999999993</v>
      </c>
    </row>
    <row r="137" spans="1:18" x14ac:dyDescent="0.25">
      <c r="A137" s="12">
        <v>31695</v>
      </c>
      <c r="B137" s="6">
        <v>0</v>
      </c>
      <c r="C137" s="23" t="str">
        <f t="shared" si="18"/>
        <v>A</v>
      </c>
      <c r="D137" s="7"/>
      <c r="E137" s="6">
        <v>8555</v>
      </c>
      <c r="F137" s="7">
        <v>2</v>
      </c>
      <c r="G137" s="7" t="str">
        <f t="shared" si="19"/>
        <v>Y</v>
      </c>
      <c r="H137" s="7">
        <f t="shared" si="20"/>
        <v>427.75</v>
      </c>
      <c r="I137" s="6">
        <f t="shared" si="21"/>
        <v>427.75</v>
      </c>
      <c r="J137" s="6" t="b">
        <f t="shared" si="22"/>
        <v>0</v>
      </c>
      <c r="K137" s="6">
        <f t="shared" si="23"/>
        <v>0</v>
      </c>
      <c r="L137" s="7">
        <v>14</v>
      </c>
      <c r="M137" s="7"/>
      <c r="N137" s="6" t="b">
        <f t="shared" si="24"/>
        <v>0</v>
      </c>
      <c r="O137" s="6">
        <f t="shared" si="25"/>
        <v>0</v>
      </c>
      <c r="P137" s="6">
        <f>'Invoice Data'!$B137+'Invoice Data'!$E137-'Invoice Data'!$I137-'Invoice Data'!$N137+'Invoice Data'!$J137</f>
        <v>8127.25</v>
      </c>
      <c r="Q137" s="6">
        <f>_xlfn.IFNA(VLOOKUP('Invoice Data'!$A137,BPay!$B$4:$D$10,3,0),0)</f>
        <v>0</v>
      </c>
      <c r="R137" s="8">
        <f t="shared" si="26"/>
        <v>8127.25</v>
      </c>
    </row>
    <row r="138" spans="1:18" x14ac:dyDescent="0.25">
      <c r="A138" s="12">
        <v>31702</v>
      </c>
      <c r="B138" s="6">
        <v>0</v>
      </c>
      <c r="C138" s="23" t="str">
        <f t="shared" si="18"/>
        <v>A</v>
      </c>
      <c r="D138" s="7"/>
      <c r="E138" s="6">
        <v>4616</v>
      </c>
      <c r="F138" s="7">
        <v>1</v>
      </c>
      <c r="G138" s="7" t="str">
        <f t="shared" si="19"/>
        <v/>
      </c>
      <c r="H138" s="7">
        <f t="shared" si="20"/>
        <v>0</v>
      </c>
      <c r="I138" s="6">
        <f t="shared" si="21"/>
        <v>0</v>
      </c>
      <c r="J138" s="6" t="b">
        <f t="shared" si="22"/>
        <v>0</v>
      </c>
      <c r="K138" s="6">
        <f t="shared" si="23"/>
        <v>0</v>
      </c>
      <c r="L138" s="7">
        <v>14</v>
      </c>
      <c r="M138" s="7"/>
      <c r="N138" s="6" t="b">
        <f t="shared" si="24"/>
        <v>0</v>
      </c>
      <c r="O138" s="6">
        <f t="shared" si="25"/>
        <v>0</v>
      </c>
      <c r="P138" s="6">
        <f>'Invoice Data'!$B138+'Invoice Data'!$E138-'Invoice Data'!$I138-'Invoice Data'!$N138+'Invoice Data'!$J138</f>
        <v>4616</v>
      </c>
      <c r="Q138" s="6">
        <f>_xlfn.IFNA(VLOOKUP('Invoice Data'!$A138,BPay!$B$4:$D$10,3,0),0)</f>
        <v>0</v>
      </c>
      <c r="R138" s="8">
        <f t="shared" si="26"/>
        <v>4616</v>
      </c>
    </row>
    <row r="139" spans="1:18" x14ac:dyDescent="0.25">
      <c r="A139" s="12">
        <v>31711</v>
      </c>
      <c r="B139" s="6">
        <v>0</v>
      </c>
      <c r="C139" s="23" t="str">
        <f t="shared" si="18"/>
        <v>A</v>
      </c>
      <c r="D139" s="7"/>
      <c r="E139" s="6">
        <v>3695</v>
      </c>
      <c r="F139" s="7">
        <v>1</v>
      </c>
      <c r="G139" s="7" t="str">
        <f t="shared" si="19"/>
        <v/>
      </c>
      <c r="H139" s="7">
        <f t="shared" si="20"/>
        <v>0</v>
      </c>
      <c r="I139" s="6">
        <f t="shared" si="21"/>
        <v>0</v>
      </c>
      <c r="J139" s="6" t="b">
        <f t="shared" si="22"/>
        <v>0</v>
      </c>
      <c r="K139" s="6">
        <f t="shared" si="23"/>
        <v>0</v>
      </c>
      <c r="L139" s="7">
        <v>9</v>
      </c>
      <c r="M139" s="7"/>
      <c r="N139" s="6" t="b">
        <f t="shared" si="24"/>
        <v>0</v>
      </c>
      <c r="O139" s="6">
        <f t="shared" si="25"/>
        <v>0</v>
      </c>
      <c r="P139" s="6">
        <f>'Invoice Data'!$B139+'Invoice Data'!$E139-'Invoice Data'!$I139-'Invoice Data'!$N139+'Invoice Data'!$J139</f>
        <v>3695</v>
      </c>
      <c r="Q139" s="6">
        <f>_xlfn.IFNA(VLOOKUP('Invoice Data'!$A139,BPay!$B$4:$D$10,3,0),0)</f>
        <v>0</v>
      </c>
      <c r="R139" s="8">
        <f t="shared" si="26"/>
        <v>3695</v>
      </c>
    </row>
    <row r="140" spans="1:18" x14ac:dyDescent="0.25">
      <c r="A140" s="12">
        <v>31720</v>
      </c>
      <c r="B140" s="6">
        <v>0</v>
      </c>
      <c r="C140" s="23" t="str">
        <f t="shared" si="18"/>
        <v>A</v>
      </c>
      <c r="D140" s="7"/>
      <c r="E140" s="6">
        <v>3519</v>
      </c>
      <c r="F140" s="7">
        <v>1</v>
      </c>
      <c r="G140" s="7" t="str">
        <f t="shared" si="19"/>
        <v/>
      </c>
      <c r="H140" s="7">
        <f t="shared" si="20"/>
        <v>0</v>
      </c>
      <c r="I140" s="6">
        <f t="shared" si="21"/>
        <v>0</v>
      </c>
      <c r="J140" s="6" t="b">
        <f t="shared" si="22"/>
        <v>0</v>
      </c>
      <c r="K140" s="6">
        <f t="shared" si="23"/>
        <v>0</v>
      </c>
      <c r="L140" s="7">
        <v>15</v>
      </c>
      <c r="M140" s="7"/>
      <c r="N140" s="6" t="b">
        <f t="shared" si="24"/>
        <v>0</v>
      </c>
      <c r="O140" s="6">
        <f t="shared" si="25"/>
        <v>0</v>
      </c>
      <c r="P140" s="6">
        <f>'Invoice Data'!$B140+'Invoice Data'!$E140-'Invoice Data'!$I140-'Invoice Data'!$N140+'Invoice Data'!$J140</f>
        <v>3519</v>
      </c>
      <c r="Q140" s="6">
        <f>_xlfn.IFNA(VLOOKUP('Invoice Data'!$A140,BPay!$B$4:$D$10,3,0),0)</f>
        <v>0</v>
      </c>
      <c r="R140" s="8">
        <f t="shared" si="26"/>
        <v>3519</v>
      </c>
    </row>
    <row r="141" spans="1:18" x14ac:dyDescent="0.25">
      <c r="A141" s="12">
        <v>31739</v>
      </c>
      <c r="B141" s="6">
        <v>0</v>
      </c>
      <c r="C141" s="23" t="str">
        <f t="shared" si="18"/>
        <v>A</v>
      </c>
      <c r="D141" s="7"/>
      <c r="E141" s="6">
        <v>3812</v>
      </c>
      <c r="F141" s="7">
        <v>1</v>
      </c>
      <c r="G141" s="7" t="str">
        <f t="shared" si="19"/>
        <v/>
      </c>
      <c r="H141" s="7">
        <f t="shared" si="20"/>
        <v>0</v>
      </c>
      <c r="I141" s="6">
        <f t="shared" si="21"/>
        <v>0</v>
      </c>
      <c r="J141" s="6" t="b">
        <f t="shared" si="22"/>
        <v>0</v>
      </c>
      <c r="K141" s="6">
        <f t="shared" si="23"/>
        <v>0</v>
      </c>
      <c r="L141" s="7">
        <v>16</v>
      </c>
      <c r="M141" s="7"/>
      <c r="N141" s="6" t="b">
        <f t="shared" si="24"/>
        <v>1</v>
      </c>
      <c r="O141" s="6">
        <f t="shared" si="25"/>
        <v>250</v>
      </c>
      <c r="P141" s="6">
        <f>'Invoice Data'!$B141+'Invoice Data'!$E141-'Invoice Data'!$I141-'Invoice Data'!$N141+'Invoice Data'!$J141</f>
        <v>3811</v>
      </c>
      <c r="Q141" s="6">
        <f>_xlfn.IFNA(VLOOKUP('Invoice Data'!$A141,BPay!$B$4:$D$10,3,0),0)</f>
        <v>0</v>
      </c>
      <c r="R141" s="8">
        <f t="shared" si="26"/>
        <v>3811</v>
      </c>
    </row>
    <row r="142" spans="1:18" x14ac:dyDescent="0.25">
      <c r="A142" s="12">
        <v>31748</v>
      </c>
      <c r="B142" s="6">
        <v>0</v>
      </c>
      <c r="C142" s="23" t="str">
        <f t="shared" si="18"/>
        <v>A</v>
      </c>
      <c r="D142" s="7"/>
      <c r="E142" s="6">
        <v>3936</v>
      </c>
      <c r="F142" s="7">
        <v>1</v>
      </c>
      <c r="G142" s="7" t="str">
        <f t="shared" si="19"/>
        <v/>
      </c>
      <c r="H142" s="7">
        <f t="shared" si="20"/>
        <v>0</v>
      </c>
      <c r="I142" s="6">
        <f t="shared" si="21"/>
        <v>0</v>
      </c>
      <c r="J142" s="6" t="b">
        <f t="shared" si="22"/>
        <v>0</v>
      </c>
      <c r="K142" s="6">
        <f t="shared" si="23"/>
        <v>0</v>
      </c>
      <c r="L142" s="7">
        <v>1</v>
      </c>
      <c r="M142" s="7"/>
      <c r="N142" s="6" t="b">
        <f t="shared" si="24"/>
        <v>0</v>
      </c>
      <c r="O142" s="6">
        <f t="shared" si="25"/>
        <v>0</v>
      </c>
      <c r="P142" s="6">
        <f>'Invoice Data'!$B142+'Invoice Data'!$E142-'Invoice Data'!$I142-'Invoice Data'!$N142+'Invoice Data'!$J142</f>
        <v>3936</v>
      </c>
      <c r="Q142" s="6">
        <f>_xlfn.IFNA(VLOOKUP('Invoice Data'!$A142,BPay!$B$4:$D$10,3,0),0)</f>
        <v>0</v>
      </c>
      <c r="R142" s="8">
        <f t="shared" si="26"/>
        <v>3936</v>
      </c>
    </row>
    <row r="143" spans="1:18" x14ac:dyDescent="0.25">
      <c r="A143" s="12">
        <v>31757</v>
      </c>
      <c r="B143" s="6">
        <v>0</v>
      </c>
      <c r="C143" s="23" t="str">
        <f t="shared" si="18"/>
        <v>A</v>
      </c>
      <c r="D143" s="7"/>
      <c r="E143" s="6">
        <v>4109</v>
      </c>
      <c r="F143" s="7">
        <v>1</v>
      </c>
      <c r="G143" s="7" t="str">
        <f t="shared" si="19"/>
        <v/>
      </c>
      <c r="H143" s="7">
        <f t="shared" si="20"/>
        <v>0</v>
      </c>
      <c r="I143" s="6">
        <f t="shared" si="21"/>
        <v>0</v>
      </c>
      <c r="J143" s="6" t="b">
        <f t="shared" si="22"/>
        <v>0</v>
      </c>
      <c r="K143" s="6">
        <f t="shared" si="23"/>
        <v>0</v>
      </c>
      <c r="L143" s="7">
        <v>14</v>
      </c>
      <c r="M143" s="7"/>
      <c r="N143" s="6" t="b">
        <f t="shared" si="24"/>
        <v>0</v>
      </c>
      <c r="O143" s="6">
        <f t="shared" si="25"/>
        <v>0</v>
      </c>
      <c r="P143" s="6">
        <f>'Invoice Data'!$B143+'Invoice Data'!$E143-'Invoice Data'!$I143-'Invoice Data'!$N143+'Invoice Data'!$J143</f>
        <v>4109</v>
      </c>
      <c r="Q143" s="6">
        <f>_xlfn.IFNA(VLOOKUP('Invoice Data'!$A143,BPay!$B$4:$D$10,3,0),0)</f>
        <v>0</v>
      </c>
      <c r="R143" s="8">
        <f t="shared" si="26"/>
        <v>4109</v>
      </c>
    </row>
    <row r="144" spans="1:18" x14ac:dyDescent="0.25">
      <c r="A144" s="12">
        <v>31766</v>
      </c>
      <c r="B144" s="6">
        <v>0</v>
      </c>
      <c r="C144" s="23" t="str">
        <f t="shared" si="18"/>
        <v>A</v>
      </c>
      <c r="D144" s="7"/>
      <c r="E144" s="6">
        <v>4338</v>
      </c>
      <c r="F144" s="7">
        <v>1</v>
      </c>
      <c r="G144" s="7" t="str">
        <f t="shared" si="19"/>
        <v/>
      </c>
      <c r="H144" s="7">
        <f t="shared" si="20"/>
        <v>0</v>
      </c>
      <c r="I144" s="6">
        <f t="shared" si="21"/>
        <v>0</v>
      </c>
      <c r="J144" s="6" t="b">
        <f t="shared" si="22"/>
        <v>0</v>
      </c>
      <c r="K144" s="6">
        <f t="shared" si="23"/>
        <v>0</v>
      </c>
      <c r="L144" s="7">
        <v>13</v>
      </c>
      <c r="M144" s="7"/>
      <c r="N144" s="6" t="b">
        <f t="shared" si="24"/>
        <v>0</v>
      </c>
      <c r="O144" s="6">
        <f t="shared" si="25"/>
        <v>0</v>
      </c>
      <c r="P144" s="6">
        <f>'Invoice Data'!$B144+'Invoice Data'!$E144-'Invoice Data'!$I144-'Invoice Data'!$N144+'Invoice Data'!$J144</f>
        <v>4338</v>
      </c>
      <c r="Q144" s="6">
        <f>_xlfn.IFNA(VLOOKUP('Invoice Data'!$A144,BPay!$B$4:$D$10,3,0),0)</f>
        <v>0</v>
      </c>
      <c r="R144" s="8">
        <f t="shared" si="26"/>
        <v>4338</v>
      </c>
    </row>
    <row r="145" spans="1:18" x14ac:dyDescent="0.25">
      <c r="A145" s="12">
        <v>31775</v>
      </c>
      <c r="B145" s="6">
        <v>0</v>
      </c>
      <c r="C145" s="23" t="str">
        <f t="shared" si="18"/>
        <v>A</v>
      </c>
      <c r="D145" s="7"/>
      <c r="E145" s="6">
        <v>9032</v>
      </c>
      <c r="F145" s="7">
        <v>2</v>
      </c>
      <c r="G145" s="7" t="str">
        <f t="shared" si="19"/>
        <v>Y</v>
      </c>
      <c r="H145" s="7">
        <f t="shared" si="20"/>
        <v>451.6</v>
      </c>
      <c r="I145" s="6">
        <f t="shared" si="21"/>
        <v>451.6</v>
      </c>
      <c r="J145" s="6" t="b">
        <f t="shared" si="22"/>
        <v>0</v>
      </c>
      <c r="K145" s="6">
        <f t="shared" si="23"/>
        <v>0</v>
      </c>
      <c r="L145" s="7">
        <v>12</v>
      </c>
      <c r="M145" s="7"/>
      <c r="N145" s="6" t="b">
        <f t="shared" si="24"/>
        <v>0</v>
      </c>
      <c r="O145" s="6">
        <f t="shared" si="25"/>
        <v>0</v>
      </c>
      <c r="P145" s="6">
        <f>'Invoice Data'!$B145+'Invoice Data'!$E145-'Invoice Data'!$I145-'Invoice Data'!$N145+'Invoice Data'!$J145</f>
        <v>8580.4</v>
      </c>
      <c r="Q145" s="6">
        <f>_xlfn.IFNA(VLOOKUP('Invoice Data'!$A145,BPay!$B$4:$D$10,3,0),0)</f>
        <v>0</v>
      </c>
      <c r="R145" s="8">
        <f t="shared" si="26"/>
        <v>8580.4</v>
      </c>
    </row>
    <row r="146" spans="1:18" x14ac:dyDescent="0.25">
      <c r="A146" s="12">
        <v>31784</v>
      </c>
      <c r="B146" s="6">
        <v>0</v>
      </c>
      <c r="C146" s="23" t="str">
        <f t="shared" si="18"/>
        <v>A</v>
      </c>
      <c r="D146" s="7"/>
      <c r="E146" s="6">
        <v>10019</v>
      </c>
      <c r="F146" s="7">
        <v>2</v>
      </c>
      <c r="G146" s="7" t="str">
        <f t="shared" si="19"/>
        <v>Y</v>
      </c>
      <c r="H146" s="7">
        <f t="shared" si="20"/>
        <v>500.95000000000005</v>
      </c>
      <c r="I146" s="6">
        <f t="shared" si="21"/>
        <v>500.95000000000005</v>
      </c>
      <c r="J146" s="6" t="b">
        <f t="shared" si="22"/>
        <v>0</v>
      </c>
      <c r="K146" s="6">
        <f t="shared" si="23"/>
        <v>0</v>
      </c>
      <c r="L146" s="7">
        <v>1</v>
      </c>
      <c r="M146" s="7"/>
      <c r="N146" s="6" t="b">
        <f t="shared" si="24"/>
        <v>0</v>
      </c>
      <c r="O146" s="6">
        <f t="shared" si="25"/>
        <v>0</v>
      </c>
      <c r="P146" s="6">
        <f>'Invoice Data'!$B146+'Invoice Data'!$E146-'Invoice Data'!$I146-'Invoice Data'!$N146+'Invoice Data'!$J146</f>
        <v>9518.0499999999993</v>
      </c>
      <c r="Q146" s="6">
        <f>_xlfn.IFNA(VLOOKUP('Invoice Data'!$A146,BPay!$B$4:$D$10,3,0),0)</f>
        <v>0</v>
      </c>
      <c r="R146" s="8">
        <f t="shared" si="26"/>
        <v>9518.0499999999993</v>
      </c>
    </row>
    <row r="147" spans="1:18" x14ac:dyDescent="0.25">
      <c r="A147" s="12">
        <v>31793</v>
      </c>
      <c r="B147" s="6">
        <v>0</v>
      </c>
      <c r="C147" s="23" t="str">
        <f t="shared" si="18"/>
        <v>A</v>
      </c>
      <c r="D147" s="7"/>
      <c r="E147" s="6">
        <v>5304</v>
      </c>
      <c r="F147" s="7">
        <v>1</v>
      </c>
      <c r="G147" s="7" t="str">
        <f t="shared" si="19"/>
        <v/>
      </c>
      <c r="H147" s="7">
        <f t="shared" si="20"/>
        <v>0</v>
      </c>
      <c r="I147" s="6">
        <f t="shared" si="21"/>
        <v>0</v>
      </c>
      <c r="J147" s="6" t="b">
        <f t="shared" si="22"/>
        <v>0</v>
      </c>
      <c r="K147" s="6">
        <f t="shared" si="23"/>
        <v>0</v>
      </c>
      <c r="L147" s="7">
        <v>15</v>
      </c>
      <c r="M147" s="7"/>
      <c r="N147" s="6" t="b">
        <f t="shared" si="24"/>
        <v>0</v>
      </c>
      <c r="O147" s="6">
        <f t="shared" si="25"/>
        <v>0</v>
      </c>
      <c r="P147" s="6">
        <f>'Invoice Data'!$B147+'Invoice Data'!$E147-'Invoice Data'!$I147-'Invoice Data'!$N147+'Invoice Data'!$J147</f>
        <v>5304</v>
      </c>
      <c r="Q147" s="6">
        <f>_xlfn.IFNA(VLOOKUP('Invoice Data'!$A147,BPay!$B$4:$D$10,3,0),0)</f>
        <v>0</v>
      </c>
      <c r="R147" s="8">
        <f t="shared" si="26"/>
        <v>5304</v>
      </c>
    </row>
    <row r="148" spans="1:18" x14ac:dyDescent="0.25">
      <c r="A148" s="12">
        <v>31800</v>
      </c>
      <c r="B148" s="6">
        <v>0</v>
      </c>
      <c r="C148" s="23" t="str">
        <f t="shared" si="18"/>
        <v>A</v>
      </c>
      <c r="D148" s="7"/>
      <c r="E148" s="6">
        <v>6745</v>
      </c>
      <c r="F148" s="7">
        <v>2</v>
      </c>
      <c r="G148" s="7" t="str">
        <f t="shared" si="19"/>
        <v>Y</v>
      </c>
      <c r="H148" s="7">
        <f t="shared" si="20"/>
        <v>337.25</v>
      </c>
      <c r="I148" s="6">
        <f t="shared" si="21"/>
        <v>337.25</v>
      </c>
      <c r="J148" s="6" t="b">
        <f t="shared" si="22"/>
        <v>0</v>
      </c>
      <c r="K148" s="6">
        <f t="shared" si="23"/>
        <v>0</v>
      </c>
      <c r="L148" s="7">
        <v>1</v>
      </c>
      <c r="M148" s="7"/>
      <c r="N148" s="6" t="b">
        <f t="shared" si="24"/>
        <v>0</v>
      </c>
      <c r="O148" s="6">
        <f t="shared" si="25"/>
        <v>0</v>
      </c>
      <c r="P148" s="6">
        <f>'Invoice Data'!$B148+'Invoice Data'!$E148-'Invoice Data'!$I148-'Invoice Data'!$N148+'Invoice Data'!$J148</f>
        <v>6407.75</v>
      </c>
      <c r="Q148" s="6">
        <f>_xlfn.IFNA(VLOOKUP('Invoice Data'!$A148,BPay!$B$4:$D$10,3,0),0)</f>
        <v>0</v>
      </c>
      <c r="R148" s="8">
        <f t="shared" si="26"/>
        <v>6407.75</v>
      </c>
    </row>
    <row r="149" spans="1:18" x14ac:dyDescent="0.25">
      <c r="A149" s="12">
        <v>31819</v>
      </c>
      <c r="B149" s="6">
        <v>0</v>
      </c>
      <c r="C149" s="23" t="str">
        <f t="shared" si="18"/>
        <v>A</v>
      </c>
      <c r="D149" s="7"/>
      <c r="E149" s="6">
        <v>5310</v>
      </c>
      <c r="F149" s="7">
        <v>1</v>
      </c>
      <c r="G149" s="7" t="str">
        <f t="shared" si="19"/>
        <v/>
      </c>
      <c r="H149" s="7">
        <f t="shared" si="20"/>
        <v>0</v>
      </c>
      <c r="I149" s="6">
        <f t="shared" si="21"/>
        <v>0</v>
      </c>
      <c r="J149" s="6" t="b">
        <f t="shared" si="22"/>
        <v>0</v>
      </c>
      <c r="K149" s="6">
        <f t="shared" si="23"/>
        <v>0</v>
      </c>
      <c r="L149" s="7">
        <v>15</v>
      </c>
      <c r="M149" s="7"/>
      <c r="N149" s="6" t="b">
        <f t="shared" si="24"/>
        <v>0</v>
      </c>
      <c r="O149" s="6">
        <f t="shared" si="25"/>
        <v>0</v>
      </c>
      <c r="P149" s="6">
        <f>'Invoice Data'!$B149+'Invoice Data'!$E149-'Invoice Data'!$I149-'Invoice Data'!$N149+'Invoice Data'!$J149</f>
        <v>5310</v>
      </c>
      <c r="Q149" s="6">
        <f>_xlfn.IFNA(VLOOKUP('Invoice Data'!$A149,BPay!$B$4:$D$10,3,0),0)</f>
        <v>0</v>
      </c>
      <c r="R149" s="8">
        <f t="shared" si="26"/>
        <v>5310</v>
      </c>
    </row>
    <row r="150" spans="1:18" x14ac:dyDescent="0.25">
      <c r="A150" s="12">
        <v>31828</v>
      </c>
      <c r="B150" s="6">
        <v>0</v>
      </c>
      <c r="C150" s="23" t="str">
        <f t="shared" si="18"/>
        <v>A</v>
      </c>
      <c r="D150" s="7"/>
      <c r="E150" s="6">
        <v>3827</v>
      </c>
      <c r="F150" s="7">
        <v>1</v>
      </c>
      <c r="G150" s="7" t="str">
        <f t="shared" si="19"/>
        <v/>
      </c>
      <c r="H150" s="7">
        <f t="shared" si="20"/>
        <v>0</v>
      </c>
      <c r="I150" s="6">
        <f t="shared" si="21"/>
        <v>0</v>
      </c>
      <c r="J150" s="6" t="b">
        <f t="shared" si="22"/>
        <v>0</v>
      </c>
      <c r="K150" s="6">
        <f t="shared" si="23"/>
        <v>0</v>
      </c>
      <c r="L150" s="7">
        <v>0</v>
      </c>
      <c r="M150" s="7"/>
      <c r="N150" s="6" t="b">
        <f t="shared" si="24"/>
        <v>0</v>
      </c>
      <c r="O150" s="6">
        <f t="shared" si="25"/>
        <v>0</v>
      </c>
      <c r="P150" s="6">
        <f>'Invoice Data'!$B150+'Invoice Data'!$E150-'Invoice Data'!$I150-'Invoice Data'!$N150+'Invoice Data'!$J150</f>
        <v>3827</v>
      </c>
      <c r="Q150" s="6">
        <f>_xlfn.IFNA(VLOOKUP('Invoice Data'!$A150,BPay!$B$4:$D$10,3,0),0)</f>
        <v>0</v>
      </c>
      <c r="R150" s="8">
        <f t="shared" si="26"/>
        <v>3827</v>
      </c>
    </row>
    <row r="151" spans="1:18" x14ac:dyDescent="0.25">
      <c r="A151" s="12">
        <v>31837</v>
      </c>
      <c r="B151" s="6">
        <v>0</v>
      </c>
      <c r="C151" s="23" t="str">
        <f t="shared" si="18"/>
        <v>A</v>
      </c>
      <c r="D151" s="7"/>
      <c r="E151" s="6">
        <v>4059</v>
      </c>
      <c r="F151" s="7">
        <v>1</v>
      </c>
      <c r="G151" s="7" t="str">
        <f t="shared" si="19"/>
        <v/>
      </c>
      <c r="H151" s="7">
        <f t="shared" si="20"/>
        <v>0</v>
      </c>
      <c r="I151" s="6">
        <f t="shared" si="21"/>
        <v>0</v>
      </c>
      <c r="J151" s="6" t="b">
        <f t="shared" si="22"/>
        <v>0</v>
      </c>
      <c r="K151" s="6">
        <f t="shared" si="23"/>
        <v>0</v>
      </c>
      <c r="L151" s="7">
        <v>8</v>
      </c>
      <c r="M151" s="7"/>
      <c r="N151" s="6" t="b">
        <f t="shared" si="24"/>
        <v>0</v>
      </c>
      <c r="O151" s="6">
        <f t="shared" si="25"/>
        <v>0</v>
      </c>
      <c r="P151" s="6">
        <f>'Invoice Data'!$B151+'Invoice Data'!$E151-'Invoice Data'!$I151-'Invoice Data'!$N151+'Invoice Data'!$J151</f>
        <v>4059</v>
      </c>
      <c r="Q151" s="6">
        <f>_xlfn.IFNA(VLOOKUP('Invoice Data'!$A151,BPay!$B$4:$D$10,3,0),0)</f>
        <v>0</v>
      </c>
      <c r="R151" s="8">
        <f t="shared" si="26"/>
        <v>4059</v>
      </c>
    </row>
    <row r="152" spans="1:18" x14ac:dyDescent="0.25">
      <c r="A152" s="12">
        <v>31846</v>
      </c>
      <c r="B152" s="6">
        <v>0</v>
      </c>
      <c r="C152" s="23" t="str">
        <f t="shared" si="18"/>
        <v>A</v>
      </c>
      <c r="D152" s="7"/>
      <c r="E152" s="6">
        <v>5155</v>
      </c>
      <c r="F152" s="7">
        <v>1</v>
      </c>
      <c r="G152" s="7" t="str">
        <f t="shared" si="19"/>
        <v/>
      </c>
      <c r="H152" s="7">
        <f t="shared" si="20"/>
        <v>0</v>
      </c>
      <c r="I152" s="6">
        <f t="shared" si="21"/>
        <v>0</v>
      </c>
      <c r="J152" s="6" t="b">
        <f t="shared" si="22"/>
        <v>0</v>
      </c>
      <c r="K152" s="6">
        <f t="shared" si="23"/>
        <v>0</v>
      </c>
      <c r="L152" s="7">
        <v>13</v>
      </c>
      <c r="M152" s="7"/>
      <c r="N152" s="6" t="b">
        <f t="shared" si="24"/>
        <v>0</v>
      </c>
      <c r="O152" s="6">
        <f t="shared" si="25"/>
        <v>0</v>
      </c>
      <c r="P152" s="6">
        <f>'Invoice Data'!$B152+'Invoice Data'!$E152-'Invoice Data'!$I152-'Invoice Data'!$N152+'Invoice Data'!$J152</f>
        <v>5155</v>
      </c>
      <c r="Q152" s="6">
        <f>_xlfn.IFNA(VLOOKUP('Invoice Data'!$A152,BPay!$B$4:$D$10,3,0),0)</f>
        <v>0</v>
      </c>
      <c r="R152" s="8">
        <f t="shared" si="26"/>
        <v>5155</v>
      </c>
    </row>
    <row r="153" spans="1:18" x14ac:dyDescent="0.25">
      <c r="A153" s="12">
        <v>31855</v>
      </c>
      <c r="B153" s="6">
        <v>0</v>
      </c>
      <c r="C153" s="23" t="str">
        <f t="shared" si="18"/>
        <v>A</v>
      </c>
      <c r="D153" s="7"/>
      <c r="E153" s="6">
        <v>10203</v>
      </c>
      <c r="F153" s="7">
        <v>3</v>
      </c>
      <c r="G153" s="7" t="str">
        <f t="shared" si="19"/>
        <v>Y</v>
      </c>
      <c r="H153" s="7">
        <f t="shared" si="20"/>
        <v>816.24</v>
      </c>
      <c r="I153" s="6">
        <f t="shared" si="21"/>
        <v>510.15000000000003</v>
      </c>
      <c r="J153" s="6" t="b">
        <f t="shared" si="22"/>
        <v>0</v>
      </c>
      <c r="K153" s="6">
        <f t="shared" si="23"/>
        <v>0</v>
      </c>
      <c r="L153" s="7">
        <v>6</v>
      </c>
      <c r="M153" s="7"/>
      <c r="N153" s="6" t="b">
        <f t="shared" si="24"/>
        <v>0</v>
      </c>
      <c r="O153" s="6">
        <f t="shared" si="25"/>
        <v>0</v>
      </c>
      <c r="P153" s="6">
        <f>'Invoice Data'!$B153+'Invoice Data'!$E153-'Invoice Data'!$I153-'Invoice Data'!$N153+'Invoice Data'!$J153</f>
        <v>9692.85</v>
      </c>
      <c r="Q153" s="6">
        <f>_xlfn.IFNA(VLOOKUP('Invoice Data'!$A153,BPay!$B$4:$D$10,3,0),0)</f>
        <v>0</v>
      </c>
      <c r="R153" s="8">
        <f t="shared" si="26"/>
        <v>9692.85</v>
      </c>
    </row>
    <row r="154" spans="1:18" x14ac:dyDescent="0.25">
      <c r="A154" s="12">
        <v>31864</v>
      </c>
      <c r="B154" s="6">
        <v>0</v>
      </c>
      <c r="C154" s="23" t="str">
        <f t="shared" si="18"/>
        <v>A</v>
      </c>
      <c r="D154" s="7"/>
      <c r="E154" s="6">
        <v>10113</v>
      </c>
      <c r="F154" s="7">
        <v>2</v>
      </c>
      <c r="G154" s="7" t="str">
        <f t="shared" si="19"/>
        <v>Y</v>
      </c>
      <c r="H154" s="7">
        <f t="shared" si="20"/>
        <v>505.65000000000003</v>
      </c>
      <c r="I154" s="6">
        <f t="shared" si="21"/>
        <v>505.65000000000003</v>
      </c>
      <c r="J154" s="6" t="b">
        <f t="shared" si="22"/>
        <v>0</v>
      </c>
      <c r="K154" s="6">
        <f t="shared" si="23"/>
        <v>0</v>
      </c>
      <c r="L154" s="7">
        <v>6</v>
      </c>
      <c r="M154" s="7"/>
      <c r="N154" s="6" t="b">
        <f t="shared" si="24"/>
        <v>0</v>
      </c>
      <c r="O154" s="6">
        <f t="shared" si="25"/>
        <v>0</v>
      </c>
      <c r="P154" s="6">
        <f>'Invoice Data'!$B154+'Invoice Data'!$E154-'Invoice Data'!$I154-'Invoice Data'!$N154+'Invoice Data'!$J154</f>
        <v>9607.35</v>
      </c>
      <c r="Q154" s="6">
        <f>_xlfn.IFNA(VLOOKUP('Invoice Data'!$A154,BPay!$B$4:$D$10,3,0),0)</f>
        <v>0</v>
      </c>
      <c r="R154" s="8">
        <f t="shared" si="26"/>
        <v>9607.35</v>
      </c>
    </row>
    <row r="155" spans="1:18" x14ac:dyDescent="0.25">
      <c r="A155" s="12">
        <v>31873</v>
      </c>
      <c r="B155" s="6">
        <v>0</v>
      </c>
      <c r="C155" s="23" t="str">
        <f t="shared" si="18"/>
        <v>A</v>
      </c>
      <c r="D155" s="7"/>
      <c r="E155" s="6">
        <v>3792</v>
      </c>
      <c r="F155" s="7">
        <v>1</v>
      </c>
      <c r="G155" s="7" t="str">
        <f t="shared" si="19"/>
        <v/>
      </c>
      <c r="H155" s="7">
        <f t="shared" si="20"/>
        <v>0</v>
      </c>
      <c r="I155" s="6">
        <f t="shared" si="21"/>
        <v>0</v>
      </c>
      <c r="J155" s="6" t="b">
        <f t="shared" si="22"/>
        <v>0</v>
      </c>
      <c r="K155" s="6">
        <f t="shared" si="23"/>
        <v>0</v>
      </c>
      <c r="L155" s="7">
        <v>7</v>
      </c>
      <c r="M155" s="7"/>
      <c r="N155" s="6" t="b">
        <f t="shared" si="24"/>
        <v>0</v>
      </c>
      <c r="O155" s="6">
        <f t="shared" si="25"/>
        <v>0</v>
      </c>
      <c r="P155" s="6">
        <f>'Invoice Data'!$B155+'Invoice Data'!$E155-'Invoice Data'!$I155-'Invoice Data'!$N155+'Invoice Data'!$J155</f>
        <v>3792</v>
      </c>
      <c r="Q155" s="6">
        <f>_xlfn.IFNA(VLOOKUP('Invoice Data'!$A155,BPay!$B$4:$D$10,3,0),0)</f>
        <v>0</v>
      </c>
      <c r="R155" s="8">
        <f t="shared" si="26"/>
        <v>3792</v>
      </c>
    </row>
    <row r="156" spans="1:18" x14ac:dyDescent="0.25">
      <c r="A156" s="12">
        <v>31882</v>
      </c>
      <c r="B156" s="6">
        <v>0</v>
      </c>
      <c r="C156" s="23" t="str">
        <f t="shared" si="18"/>
        <v>A</v>
      </c>
      <c r="D156" s="7"/>
      <c r="E156" s="6">
        <v>8760</v>
      </c>
      <c r="F156" s="7">
        <v>2</v>
      </c>
      <c r="G156" s="7" t="str">
        <f t="shared" si="19"/>
        <v>Y</v>
      </c>
      <c r="H156" s="7">
        <f t="shared" si="20"/>
        <v>438</v>
      </c>
      <c r="I156" s="6">
        <f t="shared" si="21"/>
        <v>438</v>
      </c>
      <c r="J156" s="6" t="b">
        <f t="shared" si="22"/>
        <v>0</v>
      </c>
      <c r="K156" s="6">
        <f t="shared" si="23"/>
        <v>0</v>
      </c>
      <c r="L156" s="7">
        <v>11</v>
      </c>
      <c r="M156" s="7"/>
      <c r="N156" s="6" t="b">
        <f t="shared" si="24"/>
        <v>0</v>
      </c>
      <c r="O156" s="6">
        <f t="shared" si="25"/>
        <v>0</v>
      </c>
      <c r="P156" s="6">
        <f>'Invoice Data'!$B156+'Invoice Data'!$E156-'Invoice Data'!$I156-'Invoice Data'!$N156+'Invoice Data'!$J156</f>
        <v>8322</v>
      </c>
      <c r="Q156" s="6">
        <f>_xlfn.IFNA(VLOOKUP('Invoice Data'!$A156,BPay!$B$4:$D$10,3,0),0)</f>
        <v>0</v>
      </c>
      <c r="R156" s="8">
        <f t="shared" si="26"/>
        <v>8322</v>
      </c>
    </row>
    <row r="157" spans="1:18" x14ac:dyDescent="0.25">
      <c r="A157" s="12">
        <v>31891</v>
      </c>
      <c r="B157" s="6">
        <v>0</v>
      </c>
      <c r="C157" s="23" t="str">
        <f t="shared" si="18"/>
        <v>A</v>
      </c>
      <c r="D157" s="7"/>
      <c r="E157" s="6">
        <v>7547</v>
      </c>
      <c r="F157" s="7">
        <v>2</v>
      </c>
      <c r="G157" s="7" t="str">
        <f t="shared" si="19"/>
        <v>Y</v>
      </c>
      <c r="H157" s="7">
        <f t="shared" si="20"/>
        <v>377.35</v>
      </c>
      <c r="I157" s="6">
        <f t="shared" si="21"/>
        <v>377.35</v>
      </c>
      <c r="J157" s="6" t="b">
        <f t="shared" si="22"/>
        <v>0</v>
      </c>
      <c r="K157" s="6">
        <f t="shared" si="23"/>
        <v>0</v>
      </c>
      <c r="L157" s="7">
        <v>7</v>
      </c>
      <c r="M157" s="7"/>
      <c r="N157" s="6" t="b">
        <f t="shared" si="24"/>
        <v>0</v>
      </c>
      <c r="O157" s="6">
        <f t="shared" si="25"/>
        <v>0</v>
      </c>
      <c r="P157" s="6">
        <f>'Invoice Data'!$B157+'Invoice Data'!$E157-'Invoice Data'!$I157-'Invoice Data'!$N157+'Invoice Data'!$J157</f>
        <v>7169.65</v>
      </c>
      <c r="Q157" s="6">
        <f>_xlfn.IFNA(VLOOKUP('Invoice Data'!$A157,BPay!$B$4:$D$10,3,0),0)</f>
        <v>0</v>
      </c>
      <c r="R157" s="8">
        <f t="shared" si="26"/>
        <v>7169.65</v>
      </c>
    </row>
    <row r="158" spans="1:18" x14ac:dyDescent="0.25">
      <c r="A158" s="12">
        <v>31908</v>
      </c>
      <c r="B158" s="6">
        <v>0</v>
      </c>
      <c r="C158" s="23" t="str">
        <f t="shared" si="18"/>
        <v>A</v>
      </c>
      <c r="D158" s="7"/>
      <c r="E158" s="6">
        <v>8869</v>
      </c>
      <c r="F158" s="7">
        <v>2</v>
      </c>
      <c r="G158" s="7" t="str">
        <f t="shared" si="19"/>
        <v>Y</v>
      </c>
      <c r="H158" s="7">
        <f t="shared" si="20"/>
        <v>443.45000000000005</v>
      </c>
      <c r="I158" s="6">
        <f t="shared" si="21"/>
        <v>443.45000000000005</v>
      </c>
      <c r="J158" s="6" t="b">
        <f t="shared" si="22"/>
        <v>0</v>
      </c>
      <c r="K158" s="6">
        <f t="shared" si="23"/>
        <v>0</v>
      </c>
      <c r="L158" s="7">
        <v>14</v>
      </c>
      <c r="M158" s="7"/>
      <c r="N158" s="6" t="b">
        <f t="shared" si="24"/>
        <v>0</v>
      </c>
      <c r="O158" s="6">
        <f t="shared" si="25"/>
        <v>0</v>
      </c>
      <c r="P158" s="6">
        <f>'Invoice Data'!$B158+'Invoice Data'!$E158-'Invoice Data'!$I158-'Invoice Data'!$N158+'Invoice Data'!$J158</f>
        <v>8425.5499999999993</v>
      </c>
      <c r="Q158" s="6">
        <f>_xlfn.IFNA(VLOOKUP('Invoice Data'!$A158,BPay!$B$4:$D$10,3,0),0)</f>
        <v>0</v>
      </c>
      <c r="R158" s="8">
        <f t="shared" si="26"/>
        <v>8425.5499999999993</v>
      </c>
    </row>
    <row r="159" spans="1:18" x14ac:dyDescent="0.25">
      <c r="A159" s="12">
        <v>31917</v>
      </c>
      <c r="B159" s="6">
        <v>0</v>
      </c>
      <c r="C159" s="23" t="str">
        <f t="shared" si="18"/>
        <v>A</v>
      </c>
      <c r="D159" s="7"/>
      <c r="E159" s="6">
        <v>3678</v>
      </c>
      <c r="F159" s="7">
        <v>1</v>
      </c>
      <c r="G159" s="7" t="str">
        <f t="shared" si="19"/>
        <v/>
      </c>
      <c r="H159" s="7">
        <f t="shared" si="20"/>
        <v>0</v>
      </c>
      <c r="I159" s="6">
        <f t="shared" si="21"/>
        <v>0</v>
      </c>
      <c r="J159" s="6" t="b">
        <f t="shared" si="22"/>
        <v>0</v>
      </c>
      <c r="K159" s="6">
        <f t="shared" si="23"/>
        <v>0</v>
      </c>
      <c r="L159" s="7">
        <v>10</v>
      </c>
      <c r="M159" s="7"/>
      <c r="N159" s="6" t="b">
        <f t="shared" si="24"/>
        <v>0</v>
      </c>
      <c r="O159" s="6">
        <f t="shared" si="25"/>
        <v>0</v>
      </c>
      <c r="P159" s="6">
        <f>'Invoice Data'!$B159+'Invoice Data'!$E159-'Invoice Data'!$I159-'Invoice Data'!$N159+'Invoice Data'!$J159</f>
        <v>3678</v>
      </c>
      <c r="Q159" s="6">
        <f>_xlfn.IFNA(VLOOKUP('Invoice Data'!$A159,BPay!$B$4:$D$10,3,0),0)</f>
        <v>0</v>
      </c>
      <c r="R159" s="8">
        <f t="shared" si="26"/>
        <v>3678</v>
      </c>
    </row>
    <row r="160" spans="1:18" x14ac:dyDescent="0.25">
      <c r="A160" s="12">
        <v>31926</v>
      </c>
      <c r="B160" s="6">
        <v>0</v>
      </c>
      <c r="C160" s="23" t="str">
        <f t="shared" si="18"/>
        <v>A</v>
      </c>
      <c r="D160" s="7"/>
      <c r="E160" s="6">
        <v>3876</v>
      </c>
      <c r="F160" s="7">
        <v>1</v>
      </c>
      <c r="G160" s="7" t="str">
        <f t="shared" si="19"/>
        <v/>
      </c>
      <c r="H160" s="7">
        <f t="shared" si="20"/>
        <v>0</v>
      </c>
      <c r="I160" s="6">
        <f t="shared" si="21"/>
        <v>0</v>
      </c>
      <c r="J160" s="6" t="b">
        <f t="shared" si="22"/>
        <v>0</v>
      </c>
      <c r="K160" s="6">
        <f t="shared" si="23"/>
        <v>0</v>
      </c>
      <c r="L160" s="7">
        <v>10</v>
      </c>
      <c r="M160" s="7"/>
      <c r="N160" s="6" t="b">
        <f t="shared" si="24"/>
        <v>0</v>
      </c>
      <c r="O160" s="6">
        <f t="shared" si="25"/>
        <v>0</v>
      </c>
      <c r="P160" s="6">
        <f>'Invoice Data'!$B160+'Invoice Data'!$E160-'Invoice Data'!$I160-'Invoice Data'!$N160+'Invoice Data'!$J160</f>
        <v>3876</v>
      </c>
      <c r="Q160" s="6">
        <f>_xlfn.IFNA(VLOOKUP('Invoice Data'!$A160,BPay!$B$4:$D$10,3,0),0)</f>
        <v>0</v>
      </c>
      <c r="R160" s="8">
        <f t="shared" si="26"/>
        <v>3876</v>
      </c>
    </row>
    <row r="161" spans="1:18" x14ac:dyDescent="0.25">
      <c r="A161" s="12">
        <v>31935</v>
      </c>
      <c r="B161" s="6">
        <v>0</v>
      </c>
      <c r="C161" s="23" t="str">
        <f t="shared" si="18"/>
        <v>A</v>
      </c>
      <c r="D161" s="7"/>
      <c r="E161" s="6">
        <v>7158</v>
      </c>
      <c r="F161" s="7">
        <v>2</v>
      </c>
      <c r="G161" s="7" t="str">
        <f t="shared" si="19"/>
        <v>Y</v>
      </c>
      <c r="H161" s="7">
        <f t="shared" si="20"/>
        <v>357.90000000000003</v>
      </c>
      <c r="I161" s="6">
        <f t="shared" si="21"/>
        <v>357.90000000000003</v>
      </c>
      <c r="J161" s="6" t="b">
        <f t="shared" si="22"/>
        <v>0</v>
      </c>
      <c r="K161" s="6">
        <f t="shared" si="23"/>
        <v>0</v>
      </c>
      <c r="L161" s="7">
        <v>3</v>
      </c>
      <c r="M161" s="7"/>
      <c r="N161" s="6" t="b">
        <f t="shared" si="24"/>
        <v>0</v>
      </c>
      <c r="O161" s="6">
        <f t="shared" si="25"/>
        <v>0</v>
      </c>
      <c r="P161" s="6">
        <f>'Invoice Data'!$B161+'Invoice Data'!$E161-'Invoice Data'!$I161-'Invoice Data'!$N161+'Invoice Data'!$J161</f>
        <v>6800.1</v>
      </c>
      <c r="Q161" s="6">
        <f>_xlfn.IFNA(VLOOKUP('Invoice Data'!$A161,BPay!$B$4:$D$10,3,0),0)</f>
        <v>0</v>
      </c>
      <c r="R161" s="8">
        <f t="shared" si="26"/>
        <v>6800.1</v>
      </c>
    </row>
    <row r="162" spans="1:18" x14ac:dyDescent="0.25">
      <c r="A162" s="12">
        <v>31944</v>
      </c>
      <c r="B162" s="6">
        <v>0</v>
      </c>
      <c r="C162" s="23" t="str">
        <f t="shared" si="18"/>
        <v>A</v>
      </c>
      <c r="D162" s="7"/>
      <c r="E162" s="6">
        <v>10229</v>
      </c>
      <c r="F162" s="7">
        <v>2</v>
      </c>
      <c r="G162" s="7" t="str">
        <f t="shared" si="19"/>
        <v>Y</v>
      </c>
      <c r="H162" s="7">
        <f t="shared" si="20"/>
        <v>511.45000000000005</v>
      </c>
      <c r="I162" s="6">
        <f t="shared" si="21"/>
        <v>511.45000000000005</v>
      </c>
      <c r="J162" s="6" t="b">
        <f t="shared" si="22"/>
        <v>0</v>
      </c>
      <c r="K162" s="6">
        <f t="shared" si="23"/>
        <v>0</v>
      </c>
      <c r="L162" s="7">
        <v>13</v>
      </c>
      <c r="M162" s="7"/>
      <c r="N162" s="6" t="b">
        <f t="shared" si="24"/>
        <v>0</v>
      </c>
      <c r="O162" s="6">
        <f t="shared" si="25"/>
        <v>0</v>
      </c>
      <c r="P162" s="6">
        <f>'Invoice Data'!$B162+'Invoice Data'!$E162-'Invoice Data'!$I162-'Invoice Data'!$N162+'Invoice Data'!$J162</f>
        <v>9717.5499999999993</v>
      </c>
      <c r="Q162" s="6">
        <f>_xlfn.IFNA(VLOOKUP('Invoice Data'!$A162,BPay!$B$4:$D$10,3,0),0)</f>
        <v>0</v>
      </c>
      <c r="R162" s="8">
        <f t="shared" si="26"/>
        <v>9717.5499999999993</v>
      </c>
    </row>
    <row r="163" spans="1:18" x14ac:dyDescent="0.25">
      <c r="A163" s="12">
        <v>31953</v>
      </c>
      <c r="B163" s="6">
        <v>0</v>
      </c>
      <c r="C163" s="23" t="str">
        <f t="shared" si="18"/>
        <v>A</v>
      </c>
      <c r="D163" s="7"/>
      <c r="E163" s="6">
        <v>9709</v>
      </c>
      <c r="F163" s="7">
        <v>2</v>
      </c>
      <c r="G163" s="7" t="str">
        <f t="shared" si="19"/>
        <v>Y</v>
      </c>
      <c r="H163" s="7">
        <f t="shared" si="20"/>
        <v>485.45000000000005</v>
      </c>
      <c r="I163" s="6">
        <f t="shared" si="21"/>
        <v>485.45000000000005</v>
      </c>
      <c r="J163" s="6" t="b">
        <f t="shared" si="22"/>
        <v>0</v>
      </c>
      <c r="K163" s="6">
        <f t="shared" si="23"/>
        <v>0</v>
      </c>
      <c r="L163" s="7">
        <v>5</v>
      </c>
      <c r="M163" s="7"/>
      <c r="N163" s="6" t="b">
        <f t="shared" si="24"/>
        <v>0</v>
      </c>
      <c r="O163" s="6">
        <f t="shared" si="25"/>
        <v>0</v>
      </c>
      <c r="P163" s="6">
        <f>'Invoice Data'!$B163+'Invoice Data'!$E163-'Invoice Data'!$I163-'Invoice Data'!$N163+'Invoice Data'!$J163</f>
        <v>9223.5499999999993</v>
      </c>
      <c r="Q163" s="6">
        <f>_xlfn.IFNA(VLOOKUP('Invoice Data'!$A163,BPay!$B$4:$D$10,3,0),0)</f>
        <v>0</v>
      </c>
      <c r="R163" s="8">
        <f t="shared" si="26"/>
        <v>9223.5499999999993</v>
      </c>
    </row>
    <row r="164" spans="1:18" x14ac:dyDescent="0.25">
      <c r="A164" s="12">
        <v>31962</v>
      </c>
      <c r="B164" s="6">
        <v>0</v>
      </c>
      <c r="C164" s="23" t="str">
        <f t="shared" si="18"/>
        <v>A</v>
      </c>
      <c r="D164" s="7"/>
      <c r="E164" s="6">
        <v>3841</v>
      </c>
      <c r="F164" s="7">
        <v>1</v>
      </c>
      <c r="G164" s="7" t="str">
        <f t="shared" si="19"/>
        <v/>
      </c>
      <c r="H164" s="7">
        <f t="shared" si="20"/>
        <v>0</v>
      </c>
      <c r="I164" s="6">
        <f t="shared" si="21"/>
        <v>0</v>
      </c>
      <c r="J164" s="6" t="b">
        <f t="shared" si="22"/>
        <v>0</v>
      </c>
      <c r="K164" s="6">
        <f t="shared" si="23"/>
        <v>0</v>
      </c>
      <c r="L164" s="7">
        <v>4</v>
      </c>
      <c r="M164" s="7"/>
      <c r="N164" s="6" t="b">
        <f t="shared" si="24"/>
        <v>0</v>
      </c>
      <c r="O164" s="6">
        <f t="shared" si="25"/>
        <v>0</v>
      </c>
      <c r="P164" s="6">
        <f>'Invoice Data'!$B164+'Invoice Data'!$E164-'Invoice Data'!$I164-'Invoice Data'!$N164+'Invoice Data'!$J164</f>
        <v>3841</v>
      </c>
      <c r="Q164" s="6">
        <f>_xlfn.IFNA(VLOOKUP('Invoice Data'!$A164,BPay!$B$4:$D$10,3,0),0)</f>
        <v>0</v>
      </c>
      <c r="R164" s="8">
        <f t="shared" si="26"/>
        <v>3841</v>
      </c>
    </row>
    <row r="165" spans="1:18" x14ac:dyDescent="0.25">
      <c r="A165" s="12">
        <v>31971</v>
      </c>
      <c r="B165" s="6">
        <v>0</v>
      </c>
      <c r="C165" s="23" t="str">
        <f t="shared" si="18"/>
        <v>A</v>
      </c>
      <c r="D165" s="7"/>
      <c r="E165" s="6">
        <v>4728</v>
      </c>
      <c r="F165" s="7">
        <v>1</v>
      </c>
      <c r="G165" s="7" t="str">
        <f t="shared" si="19"/>
        <v/>
      </c>
      <c r="H165" s="7">
        <f t="shared" si="20"/>
        <v>0</v>
      </c>
      <c r="I165" s="6">
        <f t="shared" si="21"/>
        <v>0</v>
      </c>
      <c r="J165" s="6" t="b">
        <f t="shared" si="22"/>
        <v>0</v>
      </c>
      <c r="K165" s="6">
        <f t="shared" si="23"/>
        <v>0</v>
      </c>
      <c r="L165" s="7">
        <v>2</v>
      </c>
      <c r="M165" s="7"/>
      <c r="N165" s="6" t="b">
        <f t="shared" si="24"/>
        <v>0</v>
      </c>
      <c r="O165" s="6">
        <f t="shared" si="25"/>
        <v>0</v>
      </c>
      <c r="P165" s="6">
        <f>'Invoice Data'!$B165+'Invoice Data'!$E165-'Invoice Data'!$I165-'Invoice Data'!$N165+'Invoice Data'!$J165</f>
        <v>4728</v>
      </c>
      <c r="Q165" s="6">
        <f>_xlfn.IFNA(VLOOKUP('Invoice Data'!$A165,BPay!$B$4:$D$10,3,0),0)</f>
        <v>0</v>
      </c>
      <c r="R165" s="8">
        <f t="shared" si="26"/>
        <v>4728</v>
      </c>
    </row>
    <row r="166" spans="1:18" x14ac:dyDescent="0.25">
      <c r="A166" s="12">
        <v>31980</v>
      </c>
      <c r="B166" s="6">
        <v>0</v>
      </c>
      <c r="C166" s="23" t="str">
        <f t="shared" si="18"/>
        <v>A</v>
      </c>
      <c r="D166" s="7"/>
      <c r="E166" s="6">
        <v>3970</v>
      </c>
      <c r="F166" s="7">
        <v>1</v>
      </c>
      <c r="G166" s="7" t="str">
        <f t="shared" si="19"/>
        <v/>
      </c>
      <c r="H166" s="7">
        <f t="shared" si="20"/>
        <v>0</v>
      </c>
      <c r="I166" s="6">
        <f t="shared" si="21"/>
        <v>0</v>
      </c>
      <c r="J166" s="6" t="b">
        <f t="shared" si="22"/>
        <v>0</v>
      </c>
      <c r="K166" s="6">
        <f t="shared" si="23"/>
        <v>0</v>
      </c>
      <c r="L166" s="7">
        <v>4</v>
      </c>
      <c r="M166" s="7"/>
      <c r="N166" s="6" t="b">
        <f t="shared" si="24"/>
        <v>0</v>
      </c>
      <c r="O166" s="6">
        <f t="shared" si="25"/>
        <v>0</v>
      </c>
      <c r="P166" s="6">
        <f>'Invoice Data'!$B166+'Invoice Data'!$E166-'Invoice Data'!$I166-'Invoice Data'!$N166+'Invoice Data'!$J166</f>
        <v>3970</v>
      </c>
      <c r="Q166" s="6">
        <f>_xlfn.IFNA(VLOOKUP('Invoice Data'!$A166,BPay!$B$4:$D$10,3,0),0)</f>
        <v>0</v>
      </c>
      <c r="R166" s="8">
        <f t="shared" si="26"/>
        <v>3970</v>
      </c>
    </row>
    <row r="167" spans="1:18" x14ac:dyDescent="0.25">
      <c r="A167" s="12">
        <v>31999</v>
      </c>
      <c r="B167" s="6">
        <v>0</v>
      </c>
      <c r="C167" s="23" t="str">
        <f t="shared" si="18"/>
        <v>A</v>
      </c>
      <c r="D167" s="7"/>
      <c r="E167" s="6">
        <v>3886</v>
      </c>
      <c r="F167" s="7">
        <v>1</v>
      </c>
      <c r="G167" s="7" t="str">
        <f t="shared" si="19"/>
        <v/>
      </c>
      <c r="H167" s="7">
        <f t="shared" si="20"/>
        <v>0</v>
      </c>
      <c r="I167" s="6">
        <f t="shared" si="21"/>
        <v>0</v>
      </c>
      <c r="J167" s="6" t="b">
        <f t="shared" si="22"/>
        <v>0</v>
      </c>
      <c r="K167" s="6">
        <f t="shared" si="23"/>
        <v>0</v>
      </c>
      <c r="L167" s="7">
        <v>13</v>
      </c>
      <c r="M167" s="7"/>
      <c r="N167" s="6" t="b">
        <f t="shared" si="24"/>
        <v>0</v>
      </c>
      <c r="O167" s="6">
        <f t="shared" si="25"/>
        <v>0</v>
      </c>
      <c r="P167" s="6">
        <f>'Invoice Data'!$B167+'Invoice Data'!$E167-'Invoice Data'!$I167-'Invoice Data'!$N167+'Invoice Data'!$J167</f>
        <v>3886</v>
      </c>
      <c r="Q167" s="6">
        <f>_xlfn.IFNA(VLOOKUP('Invoice Data'!$A167,BPay!$B$4:$D$10,3,0),0)</f>
        <v>0</v>
      </c>
      <c r="R167" s="8">
        <f t="shared" si="26"/>
        <v>3886</v>
      </c>
    </row>
    <row r="168" spans="1:18" x14ac:dyDescent="0.25">
      <c r="A168" s="12">
        <v>32006</v>
      </c>
      <c r="B168" s="6">
        <v>0</v>
      </c>
      <c r="C168" s="23" t="str">
        <f t="shared" si="18"/>
        <v>A</v>
      </c>
      <c r="D168" s="7"/>
      <c r="E168" s="6">
        <v>3779</v>
      </c>
      <c r="F168" s="7">
        <v>1</v>
      </c>
      <c r="G168" s="7" t="str">
        <f t="shared" si="19"/>
        <v/>
      </c>
      <c r="H168" s="7">
        <f t="shared" si="20"/>
        <v>0</v>
      </c>
      <c r="I168" s="6">
        <f t="shared" si="21"/>
        <v>0</v>
      </c>
      <c r="J168" s="6" t="b">
        <f t="shared" si="22"/>
        <v>0</v>
      </c>
      <c r="K168" s="6">
        <f t="shared" si="23"/>
        <v>0</v>
      </c>
      <c r="L168" s="7">
        <v>0</v>
      </c>
      <c r="M168" s="7"/>
      <c r="N168" s="6" t="b">
        <f t="shared" si="24"/>
        <v>0</v>
      </c>
      <c r="O168" s="6">
        <f t="shared" si="25"/>
        <v>0</v>
      </c>
      <c r="P168" s="6">
        <f>'Invoice Data'!$B168+'Invoice Data'!$E168-'Invoice Data'!$I168-'Invoice Data'!$N168+'Invoice Data'!$J168</f>
        <v>3779</v>
      </c>
      <c r="Q168" s="6">
        <f>_xlfn.IFNA(VLOOKUP('Invoice Data'!$A168,BPay!$B$4:$D$10,3,0),0)</f>
        <v>0</v>
      </c>
      <c r="R168" s="8">
        <f t="shared" si="26"/>
        <v>3779</v>
      </c>
    </row>
    <row r="169" spans="1:18" x14ac:dyDescent="0.25">
      <c r="A169" s="12">
        <v>32015</v>
      </c>
      <c r="B169" s="6">
        <v>0</v>
      </c>
      <c r="C169" s="23" t="str">
        <f t="shared" si="18"/>
        <v>A</v>
      </c>
      <c r="D169" s="7"/>
      <c r="E169" s="6">
        <v>8735</v>
      </c>
      <c r="F169" s="7">
        <v>2</v>
      </c>
      <c r="G169" s="7" t="str">
        <f t="shared" si="19"/>
        <v>Y</v>
      </c>
      <c r="H169" s="7">
        <f t="shared" si="20"/>
        <v>436.75</v>
      </c>
      <c r="I169" s="6">
        <f t="shared" si="21"/>
        <v>436.75</v>
      </c>
      <c r="J169" s="6" t="b">
        <f t="shared" si="22"/>
        <v>0</v>
      </c>
      <c r="K169" s="6">
        <f t="shared" si="23"/>
        <v>0</v>
      </c>
      <c r="L169" s="7">
        <v>14</v>
      </c>
      <c r="M169" s="7"/>
      <c r="N169" s="6" t="b">
        <f t="shared" si="24"/>
        <v>0</v>
      </c>
      <c r="O169" s="6">
        <f t="shared" si="25"/>
        <v>0</v>
      </c>
      <c r="P169" s="6">
        <f>'Invoice Data'!$B169+'Invoice Data'!$E169-'Invoice Data'!$I169-'Invoice Data'!$N169+'Invoice Data'!$J169</f>
        <v>8298.25</v>
      </c>
      <c r="Q169" s="6">
        <f>_xlfn.IFNA(VLOOKUP('Invoice Data'!$A169,BPay!$B$4:$D$10,3,0),0)</f>
        <v>0</v>
      </c>
      <c r="R169" s="8">
        <f t="shared" si="26"/>
        <v>8298.25</v>
      </c>
    </row>
    <row r="170" spans="1:18" x14ac:dyDescent="0.25">
      <c r="A170" s="12">
        <v>32024</v>
      </c>
      <c r="B170" s="6">
        <v>0</v>
      </c>
      <c r="C170" s="23" t="str">
        <f t="shared" si="18"/>
        <v>A</v>
      </c>
      <c r="D170" s="7"/>
      <c r="E170" s="6">
        <v>8270</v>
      </c>
      <c r="F170" s="7">
        <v>2</v>
      </c>
      <c r="G170" s="7" t="str">
        <f t="shared" si="19"/>
        <v>Y</v>
      </c>
      <c r="H170" s="7">
        <f t="shared" si="20"/>
        <v>413.5</v>
      </c>
      <c r="I170" s="6">
        <f t="shared" si="21"/>
        <v>413.5</v>
      </c>
      <c r="J170" s="6" t="b">
        <f t="shared" si="22"/>
        <v>0</v>
      </c>
      <c r="K170" s="6">
        <f t="shared" si="23"/>
        <v>0</v>
      </c>
      <c r="L170" s="7">
        <v>8</v>
      </c>
      <c r="M170" s="7"/>
      <c r="N170" s="6" t="b">
        <f t="shared" si="24"/>
        <v>0</v>
      </c>
      <c r="O170" s="6">
        <f t="shared" si="25"/>
        <v>0</v>
      </c>
      <c r="P170" s="6">
        <f>'Invoice Data'!$B170+'Invoice Data'!$E170-'Invoice Data'!$I170-'Invoice Data'!$N170+'Invoice Data'!$J170</f>
        <v>7856.5</v>
      </c>
      <c r="Q170" s="6">
        <f>_xlfn.IFNA(VLOOKUP('Invoice Data'!$A170,BPay!$B$4:$D$10,3,0),0)</f>
        <v>0</v>
      </c>
      <c r="R170" s="8">
        <f t="shared" si="26"/>
        <v>7856.5</v>
      </c>
    </row>
    <row r="171" spans="1:18" x14ac:dyDescent="0.25">
      <c r="A171" s="12">
        <v>32033</v>
      </c>
      <c r="B171" s="6">
        <v>0</v>
      </c>
      <c r="C171" s="23" t="str">
        <f t="shared" si="18"/>
        <v>A</v>
      </c>
      <c r="D171" s="7"/>
      <c r="E171" s="6">
        <v>8397</v>
      </c>
      <c r="F171" s="7">
        <v>2</v>
      </c>
      <c r="G171" s="7" t="str">
        <f t="shared" si="19"/>
        <v>Y</v>
      </c>
      <c r="H171" s="7">
        <f t="shared" si="20"/>
        <v>419.85</v>
      </c>
      <c r="I171" s="6">
        <f t="shared" si="21"/>
        <v>419.85</v>
      </c>
      <c r="J171" s="6" t="b">
        <f t="shared" si="22"/>
        <v>0</v>
      </c>
      <c r="K171" s="6">
        <f t="shared" si="23"/>
        <v>0</v>
      </c>
      <c r="L171" s="7">
        <v>11</v>
      </c>
      <c r="M171" s="7"/>
      <c r="N171" s="6" t="b">
        <f t="shared" si="24"/>
        <v>0</v>
      </c>
      <c r="O171" s="6">
        <f t="shared" si="25"/>
        <v>0</v>
      </c>
      <c r="P171" s="6">
        <f>'Invoice Data'!$B171+'Invoice Data'!$E171-'Invoice Data'!$I171-'Invoice Data'!$N171+'Invoice Data'!$J171</f>
        <v>7977.15</v>
      </c>
      <c r="Q171" s="6">
        <f>_xlfn.IFNA(VLOOKUP('Invoice Data'!$A171,BPay!$B$4:$D$10,3,0),0)</f>
        <v>0</v>
      </c>
      <c r="R171" s="8">
        <f t="shared" si="26"/>
        <v>7977.15</v>
      </c>
    </row>
    <row r="172" spans="1:18" x14ac:dyDescent="0.25">
      <c r="A172" s="12">
        <v>32051</v>
      </c>
      <c r="B172" s="6">
        <v>0</v>
      </c>
      <c r="C172" s="23" t="str">
        <f t="shared" si="18"/>
        <v>A</v>
      </c>
      <c r="D172" s="7"/>
      <c r="E172" s="6">
        <v>3778</v>
      </c>
      <c r="F172" s="7">
        <v>1</v>
      </c>
      <c r="G172" s="7" t="str">
        <f t="shared" si="19"/>
        <v/>
      </c>
      <c r="H172" s="7">
        <f t="shared" si="20"/>
        <v>0</v>
      </c>
      <c r="I172" s="6">
        <f t="shared" si="21"/>
        <v>0</v>
      </c>
      <c r="J172" s="6" t="b">
        <f t="shared" si="22"/>
        <v>0</v>
      </c>
      <c r="K172" s="6">
        <f t="shared" si="23"/>
        <v>0</v>
      </c>
      <c r="L172" s="7">
        <v>12</v>
      </c>
      <c r="M172" s="7"/>
      <c r="N172" s="6" t="b">
        <f t="shared" si="24"/>
        <v>0</v>
      </c>
      <c r="O172" s="6">
        <f t="shared" si="25"/>
        <v>0</v>
      </c>
      <c r="P172" s="6">
        <f>'Invoice Data'!$B172+'Invoice Data'!$E172-'Invoice Data'!$I172-'Invoice Data'!$N172+'Invoice Data'!$J172</f>
        <v>3778</v>
      </c>
      <c r="Q172" s="6">
        <f>_xlfn.IFNA(VLOOKUP('Invoice Data'!$A172,BPay!$B$4:$D$10,3,0),0)</f>
        <v>0</v>
      </c>
      <c r="R172" s="8">
        <f t="shared" si="26"/>
        <v>3778</v>
      </c>
    </row>
    <row r="173" spans="1:18" x14ac:dyDescent="0.25">
      <c r="A173" s="12">
        <v>32060</v>
      </c>
      <c r="B173" s="6">
        <v>0</v>
      </c>
      <c r="C173" s="23" t="str">
        <f t="shared" si="18"/>
        <v>A</v>
      </c>
      <c r="D173" s="7"/>
      <c r="E173" s="6">
        <v>3706</v>
      </c>
      <c r="F173" s="7">
        <v>1</v>
      </c>
      <c r="G173" s="7" t="str">
        <f t="shared" si="19"/>
        <v/>
      </c>
      <c r="H173" s="7">
        <f t="shared" si="20"/>
        <v>0</v>
      </c>
      <c r="I173" s="6">
        <f t="shared" si="21"/>
        <v>0</v>
      </c>
      <c r="J173" s="6" t="b">
        <f t="shared" si="22"/>
        <v>0</v>
      </c>
      <c r="K173" s="6">
        <f t="shared" si="23"/>
        <v>0</v>
      </c>
      <c r="L173" s="7">
        <v>1</v>
      </c>
      <c r="M173" s="7"/>
      <c r="N173" s="6" t="b">
        <f t="shared" si="24"/>
        <v>0</v>
      </c>
      <c r="O173" s="6">
        <f t="shared" si="25"/>
        <v>0</v>
      </c>
      <c r="P173" s="6">
        <f>'Invoice Data'!$B173+'Invoice Data'!$E173-'Invoice Data'!$I173-'Invoice Data'!$N173+'Invoice Data'!$J173</f>
        <v>3706</v>
      </c>
      <c r="Q173" s="6">
        <f>_xlfn.IFNA(VLOOKUP('Invoice Data'!$A173,BPay!$B$4:$D$10,3,0),0)</f>
        <v>0</v>
      </c>
      <c r="R173" s="8">
        <f t="shared" si="26"/>
        <v>3706</v>
      </c>
    </row>
    <row r="174" spans="1:18" x14ac:dyDescent="0.25">
      <c r="A174" s="12">
        <v>32079</v>
      </c>
      <c r="B174" s="6">
        <v>0</v>
      </c>
      <c r="C174" s="23" t="str">
        <f t="shared" si="18"/>
        <v>A</v>
      </c>
      <c r="D174" s="7"/>
      <c r="E174" s="6">
        <v>16614</v>
      </c>
      <c r="F174" s="7">
        <v>4</v>
      </c>
      <c r="G174" s="7" t="str">
        <f t="shared" si="19"/>
        <v>Y</v>
      </c>
      <c r="H174" s="7">
        <f t="shared" si="20"/>
        <v>1329.1200000000001</v>
      </c>
      <c r="I174" s="6">
        <f t="shared" si="21"/>
        <v>830.7</v>
      </c>
      <c r="J174" s="6" t="b">
        <f t="shared" si="22"/>
        <v>0</v>
      </c>
      <c r="K174" s="6">
        <f t="shared" si="23"/>
        <v>0</v>
      </c>
      <c r="L174" s="7">
        <v>12</v>
      </c>
      <c r="M174" s="7"/>
      <c r="N174" s="6" t="b">
        <f t="shared" si="24"/>
        <v>0</v>
      </c>
      <c r="O174" s="6">
        <f t="shared" si="25"/>
        <v>0</v>
      </c>
      <c r="P174" s="6">
        <f>'Invoice Data'!$B174+'Invoice Data'!$E174-'Invoice Data'!$I174-'Invoice Data'!$N174+'Invoice Data'!$J174</f>
        <v>15783.3</v>
      </c>
      <c r="Q174" s="6">
        <f>_xlfn.IFNA(VLOOKUP('Invoice Data'!$A174,BPay!$B$4:$D$10,3,0),0)</f>
        <v>0</v>
      </c>
      <c r="R174" s="8">
        <f t="shared" si="26"/>
        <v>15783.3</v>
      </c>
    </row>
    <row r="175" spans="1:18" x14ac:dyDescent="0.25">
      <c r="A175" s="12">
        <v>32088</v>
      </c>
      <c r="B175" s="6">
        <v>0</v>
      </c>
      <c r="C175" s="23" t="str">
        <f t="shared" si="18"/>
        <v>A</v>
      </c>
      <c r="D175" s="7"/>
      <c r="E175" s="6">
        <v>9533</v>
      </c>
      <c r="F175" s="7">
        <v>2</v>
      </c>
      <c r="G175" s="7" t="str">
        <f t="shared" si="19"/>
        <v>Y</v>
      </c>
      <c r="H175" s="7">
        <f t="shared" si="20"/>
        <v>476.65000000000003</v>
      </c>
      <c r="I175" s="6">
        <f t="shared" si="21"/>
        <v>476.65000000000003</v>
      </c>
      <c r="J175" s="6" t="b">
        <f t="shared" si="22"/>
        <v>0</v>
      </c>
      <c r="K175" s="6">
        <f t="shared" si="23"/>
        <v>0</v>
      </c>
      <c r="L175" s="7">
        <v>7</v>
      </c>
      <c r="M175" s="7"/>
      <c r="N175" s="6" t="b">
        <f t="shared" si="24"/>
        <v>0</v>
      </c>
      <c r="O175" s="6">
        <f t="shared" si="25"/>
        <v>0</v>
      </c>
      <c r="P175" s="6">
        <f>'Invoice Data'!$B175+'Invoice Data'!$E175-'Invoice Data'!$I175-'Invoice Data'!$N175+'Invoice Data'!$J175</f>
        <v>9056.35</v>
      </c>
      <c r="Q175" s="6">
        <f>_xlfn.IFNA(VLOOKUP('Invoice Data'!$A175,BPay!$B$4:$D$10,3,0),0)</f>
        <v>0</v>
      </c>
      <c r="R175" s="8">
        <f t="shared" si="26"/>
        <v>9056.35</v>
      </c>
    </row>
    <row r="176" spans="1:18" x14ac:dyDescent="0.25">
      <c r="A176" s="12">
        <v>32097</v>
      </c>
      <c r="B176" s="6">
        <v>0</v>
      </c>
      <c r="C176" s="23" t="str">
        <f t="shared" si="18"/>
        <v>A</v>
      </c>
      <c r="D176" s="7"/>
      <c r="E176" s="6">
        <v>4056</v>
      </c>
      <c r="F176" s="7">
        <v>1</v>
      </c>
      <c r="G176" s="7" t="str">
        <f t="shared" si="19"/>
        <v/>
      </c>
      <c r="H176" s="7">
        <f t="shared" si="20"/>
        <v>0</v>
      </c>
      <c r="I176" s="6">
        <f t="shared" si="21"/>
        <v>0</v>
      </c>
      <c r="J176" s="6" t="b">
        <f t="shared" si="22"/>
        <v>0</v>
      </c>
      <c r="K176" s="6">
        <f t="shared" si="23"/>
        <v>0</v>
      </c>
      <c r="L176" s="7">
        <v>15</v>
      </c>
      <c r="M176" s="7"/>
      <c r="N176" s="6" t="b">
        <f t="shared" si="24"/>
        <v>0</v>
      </c>
      <c r="O176" s="6">
        <f t="shared" si="25"/>
        <v>0</v>
      </c>
      <c r="P176" s="6">
        <f>'Invoice Data'!$B176+'Invoice Data'!$E176-'Invoice Data'!$I176-'Invoice Data'!$N176+'Invoice Data'!$J176</f>
        <v>4056</v>
      </c>
      <c r="Q176" s="6">
        <f>_xlfn.IFNA(VLOOKUP('Invoice Data'!$A176,BPay!$B$4:$D$10,3,0),0)</f>
        <v>0</v>
      </c>
      <c r="R176" s="8">
        <f t="shared" si="26"/>
        <v>4056</v>
      </c>
    </row>
    <row r="177" spans="1:18" x14ac:dyDescent="0.25">
      <c r="A177" s="12">
        <v>32104</v>
      </c>
      <c r="B177" s="6">
        <v>0</v>
      </c>
      <c r="C177" s="23" t="str">
        <f t="shared" si="18"/>
        <v>A</v>
      </c>
      <c r="D177" s="7"/>
      <c r="E177" s="6">
        <v>8779</v>
      </c>
      <c r="F177" s="7">
        <v>2</v>
      </c>
      <c r="G177" s="7" t="str">
        <f t="shared" si="19"/>
        <v>Y</v>
      </c>
      <c r="H177" s="7">
        <f t="shared" si="20"/>
        <v>438.95000000000005</v>
      </c>
      <c r="I177" s="6">
        <f t="shared" si="21"/>
        <v>438.95000000000005</v>
      </c>
      <c r="J177" s="6" t="b">
        <f t="shared" si="22"/>
        <v>0</v>
      </c>
      <c r="K177" s="6">
        <f t="shared" si="23"/>
        <v>0</v>
      </c>
      <c r="L177" s="7">
        <v>16</v>
      </c>
      <c r="M177" s="7"/>
      <c r="N177" s="6" t="b">
        <f t="shared" si="24"/>
        <v>1</v>
      </c>
      <c r="O177" s="6">
        <f t="shared" si="25"/>
        <v>250</v>
      </c>
      <c r="P177" s="6">
        <f>'Invoice Data'!$B177+'Invoice Data'!$E177-'Invoice Data'!$I177-'Invoice Data'!$N177+'Invoice Data'!$J177</f>
        <v>8339.0499999999993</v>
      </c>
      <c r="Q177" s="6">
        <f>_xlfn.IFNA(VLOOKUP('Invoice Data'!$A177,BPay!$B$4:$D$10,3,0),0)</f>
        <v>0</v>
      </c>
      <c r="R177" s="8">
        <f t="shared" si="26"/>
        <v>8339.0499999999993</v>
      </c>
    </row>
    <row r="178" spans="1:18" x14ac:dyDescent="0.25">
      <c r="A178" s="12">
        <v>32113</v>
      </c>
      <c r="B178" s="6">
        <v>0</v>
      </c>
      <c r="C178" s="23" t="str">
        <f t="shared" si="18"/>
        <v>A</v>
      </c>
      <c r="D178" s="7"/>
      <c r="E178" s="6">
        <v>6982</v>
      </c>
      <c r="F178" s="7">
        <v>2</v>
      </c>
      <c r="G178" s="7" t="str">
        <f t="shared" si="19"/>
        <v>Y</v>
      </c>
      <c r="H178" s="7">
        <f t="shared" si="20"/>
        <v>349.1</v>
      </c>
      <c r="I178" s="6">
        <f t="shared" si="21"/>
        <v>349.1</v>
      </c>
      <c r="J178" s="6" t="b">
        <f t="shared" si="22"/>
        <v>0</v>
      </c>
      <c r="K178" s="6">
        <f t="shared" si="23"/>
        <v>0</v>
      </c>
      <c r="L178" s="7">
        <v>0</v>
      </c>
      <c r="M178" s="7"/>
      <c r="N178" s="6" t="b">
        <f t="shared" si="24"/>
        <v>0</v>
      </c>
      <c r="O178" s="6">
        <f t="shared" si="25"/>
        <v>0</v>
      </c>
      <c r="P178" s="6">
        <f>'Invoice Data'!$B178+'Invoice Data'!$E178-'Invoice Data'!$I178-'Invoice Data'!$N178+'Invoice Data'!$J178</f>
        <v>6632.9</v>
      </c>
      <c r="Q178" s="6">
        <f>_xlfn.IFNA(VLOOKUP('Invoice Data'!$A178,BPay!$B$4:$D$10,3,0),0)</f>
        <v>0</v>
      </c>
      <c r="R178" s="8">
        <f t="shared" si="26"/>
        <v>6632.9</v>
      </c>
    </row>
    <row r="179" spans="1:18" x14ac:dyDescent="0.25">
      <c r="A179" s="12">
        <v>32122</v>
      </c>
      <c r="B179" s="6">
        <v>0</v>
      </c>
      <c r="C179" s="23" t="str">
        <f t="shared" si="18"/>
        <v>A</v>
      </c>
      <c r="D179" s="7"/>
      <c r="E179" s="6">
        <v>8488</v>
      </c>
      <c r="F179" s="7">
        <v>2</v>
      </c>
      <c r="G179" s="7" t="str">
        <f t="shared" si="19"/>
        <v>Y</v>
      </c>
      <c r="H179" s="7">
        <f t="shared" si="20"/>
        <v>424.40000000000003</v>
      </c>
      <c r="I179" s="6">
        <f t="shared" si="21"/>
        <v>424.40000000000003</v>
      </c>
      <c r="J179" s="6" t="b">
        <f t="shared" si="22"/>
        <v>0</v>
      </c>
      <c r="K179" s="6">
        <f t="shared" si="23"/>
        <v>0</v>
      </c>
      <c r="L179" s="7">
        <v>7</v>
      </c>
      <c r="M179" s="7"/>
      <c r="N179" s="6" t="b">
        <f t="shared" si="24"/>
        <v>0</v>
      </c>
      <c r="O179" s="6">
        <f t="shared" si="25"/>
        <v>0</v>
      </c>
      <c r="P179" s="6">
        <f>'Invoice Data'!$B179+'Invoice Data'!$E179-'Invoice Data'!$I179-'Invoice Data'!$N179+'Invoice Data'!$J179</f>
        <v>8063.6</v>
      </c>
      <c r="Q179" s="6">
        <f>_xlfn.IFNA(VLOOKUP('Invoice Data'!$A179,BPay!$B$4:$D$10,3,0),0)</f>
        <v>0</v>
      </c>
      <c r="R179" s="8">
        <f t="shared" si="26"/>
        <v>8063.6</v>
      </c>
    </row>
    <row r="180" spans="1:18" x14ac:dyDescent="0.25">
      <c r="A180" s="12">
        <v>32131</v>
      </c>
      <c r="B180" s="6">
        <v>0</v>
      </c>
      <c r="C180" s="23" t="str">
        <f t="shared" si="18"/>
        <v>A</v>
      </c>
      <c r="D180" s="7"/>
      <c r="E180" s="6">
        <v>4945</v>
      </c>
      <c r="F180" s="7">
        <v>1</v>
      </c>
      <c r="G180" s="7" t="str">
        <f t="shared" si="19"/>
        <v/>
      </c>
      <c r="H180" s="7">
        <f t="shared" si="20"/>
        <v>0</v>
      </c>
      <c r="I180" s="6">
        <f t="shared" si="21"/>
        <v>0</v>
      </c>
      <c r="J180" s="6" t="b">
        <f t="shared" si="22"/>
        <v>0</v>
      </c>
      <c r="K180" s="6">
        <f t="shared" si="23"/>
        <v>0</v>
      </c>
      <c r="L180" s="7">
        <v>12</v>
      </c>
      <c r="M180" s="7"/>
      <c r="N180" s="6" t="b">
        <f t="shared" si="24"/>
        <v>0</v>
      </c>
      <c r="O180" s="6">
        <f t="shared" si="25"/>
        <v>0</v>
      </c>
      <c r="P180" s="6">
        <f>'Invoice Data'!$B180+'Invoice Data'!$E180-'Invoice Data'!$I180-'Invoice Data'!$N180+'Invoice Data'!$J180</f>
        <v>4945</v>
      </c>
      <c r="Q180" s="6">
        <f>_xlfn.IFNA(VLOOKUP('Invoice Data'!$A180,BPay!$B$4:$D$10,3,0),0)</f>
        <v>0</v>
      </c>
      <c r="R180" s="8">
        <f t="shared" si="26"/>
        <v>4945</v>
      </c>
    </row>
    <row r="181" spans="1:18" x14ac:dyDescent="0.25">
      <c r="A181" s="12">
        <v>32140</v>
      </c>
      <c r="B181" s="6">
        <v>0</v>
      </c>
      <c r="C181" s="23" t="str">
        <f t="shared" si="18"/>
        <v>A</v>
      </c>
      <c r="D181" s="7"/>
      <c r="E181" s="6">
        <v>4528</v>
      </c>
      <c r="F181" s="7">
        <v>1</v>
      </c>
      <c r="G181" s="7" t="str">
        <f t="shared" si="19"/>
        <v/>
      </c>
      <c r="H181" s="7">
        <f t="shared" si="20"/>
        <v>0</v>
      </c>
      <c r="I181" s="6">
        <f t="shared" si="21"/>
        <v>0</v>
      </c>
      <c r="J181" s="6" t="b">
        <f t="shared" si="22"/>
        <v>0</v>
      </c>
      <c r="K181" s="6">
        <f t="shared" si="23"/>
        <v>0</v>
      </c>
      <c r="L181" s="7">
        <v>1</v>
      </c>
      <c r="M181" s="7"/>
      <c r="N181" s="6" t="b">
        <f t="shared" si="24"/>
        <v>0</v>
      </c>
      <c r="O181" s="6">
        <f t="shared" si="25"/>
        <v>0</v>
      </c>
      <c r="P181" s="6">
        <f>'Invoice Data'!$B181+'Invoice Data'!$E181-'Invoice Data'!$I181-'Invoice Data'!$N181+'Invoice Data'!$J181</f>
        <v>4528</v>
      </c>
      <c r="Q181" s="6">
        <f>_xlfn.IFNA(VLOOKUP('Invoice Data'!$A181,BPay!$B$4:$D$10,3,0),0)</f>
        <v>0</v>
      </c>
      <c r="R181" s="8">
        <f t="shared" si="26"/>
        <v>4528</v>
      </c>
    </row>
    <row r="182" spans="1:18" x14ac:dyDescent="0.25">
      <c r="A182" s="12">
        <v>32159</v>
      </c>
      <c r="B182" s="6">
        <v>0</v>
      </c>
      <c r="C182" s="23" t="str">
        <f t="shared" si="18"/>
        <v>A</v>
      </c>
      <c r="D182" s="7"/>
      <c r="E182" s="6">
        <v>9208</v>
      </c>
      <c r="F182" s="7">
        <v>2</v>
      </c>
      <c r="G182" s="7" t="str">
        <f t="shared" si="19"/>
        <v>Y</v>
      </c>
      <c r="H182" s="7">
        <f t="shared" si="20"/>
        <v>460.40000000000003</v>
      </c>
      <c r="I182" s="6">
        <f t="shared" si="21"/>
        <v>460.40000000000003</v>
      </c>
      <c r="J182" s="6" t="b">
        <f t="shared" si="22"/>
        <v>0</v>
      </c>
      <c r="K182" s="6">
        <f t="shared" si="23"/>
        <v>0</v>
      </c>
      <c r="L182" s="7">
        <v>0</v>
      </c>
      <c r="M182" s="7"/>
      <c r="N182" s="6" t="b">
        <f t="shared" si="24"/>
        <v>0</v>
      </c>
      <c r="O182" s="6">
        <f t="shared" si="25"/>
        <v>0</v>
      </c>
      <c r="P182" s="6">
        <f>'Invoice Data'!$B182+'Invoice Data'!$E182-'Invoice Data'!$I182-'Invoice Data'!$N182+'Invoice Data'!$J182</f>
        <v>8747.6</v>
      </c>
      <c r="Q182" s="6">
        <f>_xlfn.IFNA(VLOOKUP('Invoice Data'!$A182,BPay!$B$4:$D$10,3,0),0)</f>
        <v>0</v>
      </c>
      <c r="R182" s="8">
        <f t="shared" si="26"/>
        <v>8747.6</v>
      </c>
    </row>
    <row r="183" spans="1:18" x14ac:dyDescent="0.25">
      <c r="A183" s="12">
        <v>32168</v>
      </c>
      <c r="B183" s="6">
        <v>0</v>
      </c>
      <c r="C183" s="23" t="str">
        <f t="shared" si="18"/>
        <v>A</v>
      </c>
      <c r="D183" s="7"/>
      <c r="E183" s="6">
        <v>3828</v>
      </c>
      <c r="F183" s="7">
        <v>1</v>
      </c>
      <c r="G183" s="7" t="str">
        <f t="shared" si="19"/>
        <v/>
      </c>
      <c r="H183" s="7">
        <f t="shared" si="20"/>
        <v>0</v>
      </c>
      <c r="I183" s="6">
        <f t="shared" si="21"/>
        <v>0</v>
      </c>
      <c r="J183" s="6" t="b">
        <f t="shared" si="22"/>
        <v>0</v>
      </c>
      <c r="K183" s="6">
        <f t="shared" si="23"/>
        <v>0</v>
      </c>
      <c r="L183" s="7">
        <v>12</v>
      </c>
      <c r="M183" s="7"/>
      <c r="N183" s="6" t="b">
        <f t="shared" si="24"/>
        <v>0</v>
      </c>
      <c r="O183" s="6">
        <f t="shared" si="25"/>
        <v>0</v>
      </c>
      <c r="P183" s="6">
        <f>'Invoice Data'!$B183+'Invoice Data'!$E183-'Invoice Data'!$I183-'Invoice Data'!$N183+'Invoice Data'!$J183</f>
        <v>3828</v>
      </c>
      <c r="Q183" s="6">
        <f>_xlfn.IFNA(VLOOKUP('Invoice Data'!$A183,BPay!$B$4:$D$10,3,0),0)</f>
        <v>0</v>
      </c>
      <c r="R183" s="8">
        <f t="shared" si="26"/>
        <v>3828</v>
      </c>
    </row>
    <row r="184" spans="1:18" x14ac:dyDescent="0.25">
      <c r="A184" s="12">
        <v>32177</v>
      </c>
      <c r="B184" s="6">
        <v>0</v>
      </c>
      <c r="C184" s="23" t="str">
        <f t="shared" si="18"/>
        <v>A</v>
      </c>
      <c r="D184" s="7"/>
      <c r="E184" s="6">
        <v>3513</v>
      </c>
      <c r="F184" s="7">
        <v>1</v>
      </c>
      <c r="G184" s="7" t="str">
        <f t="shared" si="19"/>
        <v/>
      </c>
      <c r="H184" s="7">
        <f t="shared" si="20"/>
        <v>0</v>
      </c>
      <c r="I184" s="6">
        <f t="shared" si="21"/>
        <v>0</v>
      </c>
      <c r="J184" s="6" t="b">
        <f t="shared" si="22"/>
        <v>0</v>
      </c>
      <c r="K184" s="6">
        <f t="shared" si="23"/>
        <v>0</v>
      </c>
      <c r="L184" s="7">
        <v>2</v>
      </c>
      <c r="M184" s="7"/>
      <c r="N184" s="6" t="b">
        <f t="shared" si="24"/>
        <v>0</v>
      </c>
      <c r="O184" s="6">
        <f t="shared" si="25"/>
        <v>0</v>
      </c>
      <c r="P184" s="6">
        <f>'Invoice Data'!$B184+'Invoice Data'!$E184-'Invoice Data'!$I184-'Invoice Data'!$N184+'Invoice Data'!$J184</f>
        <v>3513</v>
      </c>
      <c r="Q184" s="6">
        <f>_xlfn.IFNA(VLOOKUP('Invoice Data'!$A184,BPay!$B$4:$D$10,3,0),0)</f>
        <v>0</v>
      </c>
      <c r="R184" s="8">
        <f t="shared" si="26"/>
        <v>3513</v>
      </c>
    </row>
    <row r="185" spans="1:18" x14ac:dyDescent="0.25">
      <c r="A185" s="12">
        <v>32186</v>
      </c>
      <c r="B185" s="6">
        <v>0</v>
      </c>
      <c r="C185" s="23" t="str">
        <f t="shared" si="18"/>
        <v>A</v>
      </c>
      <c r="D185" s="7"/>
      <c r="E185" s="6">
        <v>8577</v>
      </c>
      <c r="F185" s="7">
        <v>2</v>
      </c>
      <c r="G185" s="7" t="str">
        <f t="shared" si="19"/>
        <v>Y</v>
      </c>
      <c r="H185" s="7">
        <f t="shared" si="20"/>
        <v>428.85</v>
      </c>
      <c r="I185" s="6">
        <f t="shared" si="21"/>
        <v>428.85</v>
      </c>
      <c r="J185" s="6" t="b">
        <f t="shared" si="22"/>
        <v>0</v>
      </c>
      <c r="K185" s="6">
        <f t="shared" si="23"/>
        <v>0</v>
      </c>
      <c r="L185" s="7">
        <v>6</v>
      </c>
      <c r="M185" s="7"/>
      <c r="N185" s="6" t="b">
        <f t="shared" si="24"/>
        <v>0</v>
      </c>
      <c r="O185" s="6">
        <f t="shared" si="25"/>
        <v>0</v>
      </c>
      <c r="P185" s="6">
        <f>'Invoice Data'!$B185+'Invoice Data'!$E185-'Invoice Data'!$I185-'Invoice Data'!$N185+'Invoice Data'!$J185</f>
        <v>8148.15</v>
      </c>
      <c r="Q185" s="6">
        <f>_xlfn.IFNA(VLOOKUP('Invoice Data'!$A185,BPay!$B$4:$D$10,3,0),0)</f>
        <v>0</v>
      </c>
      <c r="R185" s="8">
        <f t="shared" si="26"/>
        <v>8148.15</v>
      </c>
    </row>
    <row r="186" spans="1:18" x14ac:dyDescent="0.25">
      <c r="A186" s="12">
        <v>32195</v>
      </c>
      <c r="B186" s="6">
        <v>0</v>
      </c>
      <c r="C186" s="23" t="str">
        <f t="shared" si="18"/>
        <v>A</v>
      </c>
      <c r="D186" s="7"/>
      <c r="E186" s="6">
        <v>8967</v>
      </c>
      <c r="F186" s="7">
        <v>2</v>
      </c>
      <c r="G186" s="7" t="str">
        <f t="shared" si="19"/>
        <v>Y</v>
      </c>
      <c r="H186" s="7">
        <f t="shared" si="20"/>
        <v>448.35</v>
      </c>
      <c r="I186" s="6">
        <f t="shared" si="21"/>
        <v>448.35</v>
      </c>
      <c r="J186" s="6" t="b">
        <f t="shared" si="22"/>
        <v>0</v>
      </c>
      <c r="K186" s="6">
        <f t="shared" si="23"/>
        <v>0</v>
      </c>
      <c r="L186" s="7">
        <v>12</v>
      </c>
      <c r="M186" s="7"/>
      <c r="N186" s="6" t="b">
        <f t="shared" si="24"/>
        <v>0</v>
      </c>
      <c r="O186" s="6">
        <f t="shared" si="25"/>
        <v>0</v>
      </c>
      <c r="P186" s="6">
        <f>'Invoice Data'!$B186+'Invoice Data'!$E186-'Invoice Data'!$I186-'Invoice Data'!$N186+'Invoice Data'!$J186</f>
        <v>8518.65</v>
      </c>
      <c r="Q186" s="6">
        <f>_xlfn.IFNA(VLOOKUP('Invoice Data'!$A186,BPay!$B$4:$D$10,3,0),0)</f>
        <v>0</v>
      </c>
      <c r="R186" s="8">
        <f t="shared" si="26"/>
        <v>8518.65</v>
      </c>
    </row>
    <row r="187" spans="1:18" x14ac:dyDescent="0.25">
      <c r="A187" s="12">
        <v>32202</v>
      </c>
      <c r="B187" s="6">
        <v>0</v>
      </c>
      <c r="C187" s="23" t="str">
        <f t="shared" si="18"/>
        <v>A</v>
      </c>
      <c r="D187" s="7"/>
      <c r="E187" s="6">
        <v>3996</v>
      </c>
      <c r="F187" s="7">
        <v>1</v>
      </c>
      <c r="G187" s="7" t="str">
        <f t="shared" si="19"/>
        <v/>
      </c>
      <c r="H187" s="7">
        <f t="shared" si="20"/>
        <v>0</v>
      </c>
      <c r="I187" s="6">
        <f t="shared" si="21"/>
        <v>0</v>
      </c>
      <c r="J187" s="6" t="b">
        <f t="shared" si="22"/>
        <v>0</v>
      </c>
      <c r="K187" s="6">
        <f t="shared" si="23"/>
        <v>0</v>
      </c>
      <c r="L187" s="7">
        <v>12</v>
      </c>
      <c r="M187" s="7"/>
      <c r="N187" s="6" t="b">
        <f t="shared" si="24"/>
        <v>0</v>
      </c>
      <c r="O187" s="6">
        <f t="shared" si="25"/>
        <v>0</v>
      </c>
      <c r="P187" s="6">
        <f>'Invoice Data'!$B187+'Invoice Data'!$E187-'Invoice Data'!$I187-'Invoice Data'!$N187+'Invoice Data'!$J187</f>
        <v>3996</v>
      </c>
      <c r="Q187" s="6">
        <f>_xlfn.IFNA(VLOOKUP('Invoice Data'!$A187,BPay!$B$4:$D$10,3,0),0)</f>
        <v>0</v>
      </c>
      <c r="R187" s="8">
        <f t="shared" si="26"/>
        <v>3996</v>
      </c>
    </row>
    <row r="188" spans="1:18" x14ac:dyDescent="0.25">
      <c r="A188" s="12">
        <v>32211</v>
      </c>
      <c r="B188" s="6">
        <v>0</v>
      </c>
      <c r="C188" s="23" t="str">
        <f t="shared" si="18"/>
        <v>A</v>
      </c>
      <c r="D188" s="7"/>
      <c r="E188" s="6">
        <v>8581</v>
      </c>
      <c r="F188" s="7">
        <v>2</v>
      </c>
      <c r="G188" s="7" t="str">
        <f t="shared" si="19"/>
        <v>Y</v>
      </c>
      <c r="H188" s="7">
        <f t="shared" si="20"/>
        <v>429.05</v>
      </c>
      <c r="I188" s="6">
        <f t="shared" si="21"/>
        <v>429.05</v>
      </c>
      <c r="J188" s="6" t="b">
        <f t="shared" si="22"/>
        <v>0</v>
      </c>
      <c r="K188" s="6">
        <f t="shared" si="23"/>
        <v>0</v>
      </c>
      <c r="L188" s="7">
        <v>7</v>
      </c>
      <c r="M188" s="7"/>
      <c r="N188" s="6" t="b">
        <f t="shared" si="24"/>
        <v>0</v>
      </c>
      <c r="O188" s="6">
        <f t="shared" si="25"/>
        <v>0</v>
      </c>
      <c r="P188" s="6">
        <f>'Invoice Data'!$B188+'Invoice Data'!$E188-'Invoice Data'!$I188-'Invoice Data'!$N188+'Invoice Data'!$J188</f>
        <v>8151.95</v>
      </c>
      <c r="Q188" s="6">
        <f>_xlfn.IFNA(VLOOKUP('Invoice Data'!$A188,BPay!$B$4:$D$10,3,0),0)</f>
        <v>0</v>
      </c>
      <c r="R188" s="8">
        <f t="shared" si="26"/>
        <v>8151.95</v>
      </c>
    </row>
    <row r="189" spans="1:18" x14ac:dyDescent="0.25">
      <c r="A189" s="12">
        <v>32220</v>
      </c>
      <c r="B189" s="6">
        <v>0</v>
      </c>
      <c r="C189" s="23" t="str">
        <f t="shared" si="18"/>
        <v>A</v>
      </c>
      <c r="D189" s="7"/>
      <c r="E189" s="6">
        <v>3680</v>
      </c>
      <c r="F189" s="7">
        <v>1</v>
      </c>
      <c r="G189" s="7" t="str">
        <f t="shared" si="19"/>
        <v/>
      </c>
      <c r="H189" s="7">
        <f t="shared" si="20"/>
        <v>0</v>
      </c>
      <c r="I189" s="6">
        <f t="shared" si="21"/>
        <v>0</v>
      </c>
      <c r="J189" s="6" t="b">
        <f t="shared" si="22"/>
        <v>0</v>
      </c>
      <c r="K189" s="6">
        <f t="shared" si="23"/>
        <v>0</v>
      </c>
      <c r="L189" s="7">
        <v>12</v>
      </c>
      <c r="M189" s="7"/>
      <c r="N189" s="6" t="b">
        <f t="shared" si="24"/>
        <v>0</v>
      </c>
      <c r="O189" s="6">
        <f t="shared" si="25"/>
        <v>0</v>
      </c>
      <c r="P189" s="6">
        <f>'Invoice Data'!$B189+'Invoice Data'!$E189-'Invoice Data'!$I189-'Invoice Data'!$N189+'Invoice Data'!$J189</f>
        <v>3680</v>
      </c>
      <c r="Q189" s="6">
        <f>_xlfn.IFNA(VLOOKUP('Invoice Data'!$A189,BPay!$B$4:$D$10,3,0),0)</f>
        <v>0</v>
      </c>
      <c r="R189" s="8">
        <f t="shared" si="26"/>
        <v>3680</v>
      </c>
    </row>
    <row r="190" spans="1:18" x14ac:dyDescent="0.25">
      <c r="A190" s="12">
        <v>32239</v>
      </c>
      <c r="B190" s="6">
        <v>3450</v>
      </c>
      <c r="C190" s="23" t="str">
        <f t="shared" si="18"/>
        <v>B</v>
      </c>
      <c r="D190" s="7"/>
      <c r="E190" s="6">
        <v>8608</v>
      </c>
      <c r="F190" s="7">
        <v>2</v>
      </c>
      <c r="G190" s="7" t="str">
        <f t="shared" si="19"/>
        <v>Y</v>
      </c>
      <c r="H190" s="7">
        <f t="shared" si="20"/>
        <v>430.40000000000003</v>
      </c>
      <c r="I190" s="6">
        <f t="shared" si="21"/>
        <v>430.40000000000003</v>
      </c>
      <c r="J190" s="6" t="b">
        <f t="shared" si="22"/>
        <v>1</v>
      </c>
      <c r="K190" s="6">
        <f t="shared" si="23"/>
        <v>345</v>
      </c>
      <c r="L190" s="7">
        <v>13</v>
      </c>
      <c r="M190" s="7"/>
      <c r="N190" s="6" t="b">
        <f t="shared" si="24"/>
        <v>0</v>
      </c>
      <c r="O190" s="6">
        <f t="shared" si="25"/>
        <v>0</v>
      </c>
      <c r="P190" s="6">
        <f>'Invoice Data'!$B190+'Invoice Data'!$E190-'Invoice Data'!$I190-'Invoice Data'!$N190+'Invoice Data'!$J190</f>
        <v>11628.6</v>
      </c>
      <c r="Q190" s="6">
        <f>_xlfn.IFNA(VLOOKUP('Invoice Data'!$A190,BPay!$B$4:$D$10,3,0),0)</f>
        <v>0</v>
      </c>
      <c r="R190" s="8">
        <f t="shared" si="26"/>
        <v>15078.6</v>
      </c>
    </row>
    <row r="191" spans="1:18" x14ac:dyDescent="0.25">
      <c r="A191" s="12">
        <v>32248</v>
      </c>
      <c r="B191" s="6">
        <v>0</v>
      </c>
      <c r="C191" s="23" t="str">
        <f t="shared" si="18"/>
        <v>A</v>
      </c>
      <c r="D191" s="7"/>
      <c r="E191" s="6">
        <v>4748</v>
      </c>
      <c r="F191" s="7">
        <v>1</v>
      </c>
      <c r="G191" s="7" t="str">
        <f t="shared" si="19"/>
        <v/>
      </c>
      <c r="H191" s="7">
        <f t="shared" si="20"/>
        <v>0</v>
      </c>
      <c r="I191" s="6">
        <f t="shared" si="21"/>
        <v>0</v>
      </c>
      <c r="J191" s="6" t="b">
        <f t="shared" si="22"/>
        <v>0</v>
      </c>
      <c r="K191" s="6">
        <f t="shared" si="23"/>
        <v>0</v>
      </c>
      <c r="L191" s="7">
        <v>16</v>
      </c>
      <c r="M191" s="7"/>
      <c r="N191" s="6" t="b">
        <f t="shared" si="24"/>
        <v>1</v>
      </c>
      <c r="O191" s="6">
        <f t="shared" si="25"/>
        <v>250</v>
      </c>
      <c r="P191" s="6">
        <f>'Invoice Data'!$B191+'Invoice Data'!$E191-'Invoice Data'!$I191-'Invoice Data'!$N191+'Invoice Data'!$J191</f>
        <v>4747</v>
      </c>
      <c r="Q191" s="6">
        <f>_xlfn.IFNA(VLOOKUP('Invoice Data'!$A191,BPay!$B$4:$D$10,3,0),0)</f>
        <v>0</v>
      </c>
      <c r="R191" s="8">
        <f t="shared" si="26"/>
        <v>4747</v>
      </c>
    </row>
    <row r="192" spans="1:18" x14ac:dyDescent="0.25">
      <c r="A192" s="12">
        <v>32257</v>
      </c>
      <c r="B192" s="6">
        <v>0</v>
      </c>
      <c r="C192" s="23" t="str">
        <f t="shared" si="18"/>
        <v>A</v>
      </c>
      <c r="D192" s="7"/>
      <c r="E192" s="6">
        <v>9572</v>
      </c>
      <c r="F192" s="7">
        <v>2</v>
      </c>
      <c r="G192" s="7" t="str">
        <f t="shared" si="19"/>
        <v>Y</v>
      </c>
      <c r="H192" s="7">
        <f t="shared" si="20"/>
        <v>478.6</v>
      </c>
      <c r="I192" s="6">
        <f t="shared" si="21"/>
        <v>478.6</v>
      </c>
      <c r="J192" s="6" t="b">
        <f t="shared" si="22"/>
        <v>0</v>
      </c>
      <c r="K192" s="6">
        <f t="shared" si="23"/>
        <v>0</v>
      </c>
      <c r="L192" s="7">
        <v>7</v>
      </c>
      <c r="M192" s="7"/>
      <c r="N192" s="6" t="b">
        <f t="shared" si="24"/>
        <v>0</v>
      </c>
      <c r="O192" s="6">
        <f t="shared" si="25"/>
        <v>0</v>
      </c>
      <c r="P192" s="6">
        <f>'Invoice Data'!$B192+'Invoice Data'!$E192-'Invoice Data'!$I192-'Invoice Data'!$N192+'Invoice Data'!$J192</f>
        <v>9093.4</v>
      </c>
      <c r="Q192" s="6">
        <f>_xlfn.IFNA(VLOOKUP('Invoice Data'!$A192,BPay!$B$4:$D$10,3,0),0)</f>
        <v>0</v>
      </c>
      <c r="R192" s="8">
        <f t="shared" si="26"/>
        <v>9093.4</v>
      </c>
    </row>
    <row r="193" spans="1:18" x14ac:dyDescent="0.25">
      <c r="A193" s="12">
        <v>32266</v>
      </c>
      <c r="B193" s="6">
        <v>0</v>
      </c>
      <c r="C193" s="23" t="str">
        <f t="shared" si="18"/>
        <v>A</v>
      </c>
      <c r="D193" s="7"/>
      <c r="E193" s="6">
        <v>5072</v>
      </c>
      <c r="F193" s="7">
        <v>1</v>
      </c>
      <c r="G193" s="7" t="str">
        <f t="shared" si="19"/>
        <v/>
      </c>
      <c r="H193" s="7">
        <f t="shared" si="20"/>
        <v>0</v>
      </c>
      <c r="I193" s="6">
        <f t="shared" si="21"/>
        <v>0</v>
      </c>
      <c r="J193" s="6" t="b">
        <f t="shared" si="22"/>
        <v>0</v>
      </c>
      <c r="K193" s="6">
        <f t="shared" si="23"/>
        <v>0</v>
      </c>
      <c r="L193" s="7">
        <v>13</v>
      </c>
      <c r="M193" s="7"/>
      <c r="N193" s="6" t="b">
        <f t="shared" si="24"/>
        <v>0</v>
      </c>
      <c r="O193" s="6">
        <f t="shared" si="25"/>
        <v>0</v>
      </c>
      <c r="P193" s="6">
        <f>'Invoice Data'!$B193+'Invoice Data'!$E193-'Invoice Data'!$I193-'Invoice Data'!$N193+'Invoice Data'!$J193</f>
        <v>5072</v>
      </c>
      <c r="Q193" s="6">
        <f>_xlfn.IFNA(VLOOKUP('Invoice Data'!$A193,BPay!$B$4:$D$10,3,0),0)</f>
        <v>0</v>
      </c>
      <c r="R193" s="8">
        <f t="shared" si="26"/>
        <v>5072</v>
      </c>
    </row>
    <row r="194" spans="1:18" x14ac:dyDescent="0.25">
      <c r="A194" s="12">
        <v>32275</v>
      </c>
      <c r="B194" s="6">
        <v>0</v>
      </c>
      <c r="C194" s="23" t="str">
        <f t="shared" si="18"/>
        <v>A</v>
      </c>
      <c r="D194" s="7"/>
      <c r="E194" s="6">
        <v>7359</v>
      </c>
      <c r="F194" s="7">
        <v>2</v>
      </c>
      <c r="G194" s="7" t="str">
        <f t="shared" si="19"/>
        <v>Y</v>
      </c>
      <c r="H194" s="7">
        <f t="shared" si="20"/>
        <v>367.95000000000005</v>
      </c>
      <c r="I194" s="6">
        <f t="shared" si="21"/>
        <v>367.95000000000005</v>
      </c>
      <c r="J194" s="6" t="b">
        <f t="shared" si="22"/>
        <v>0</v>
      </c>
      <c r="K194" s="6">
        <f t="shared" si="23"/>
        <v>0</v>
      </c>
      <c r="L194" s="7">
        <v>5</v>
      </c>
      <c r="M194" s="7"/>
      <c r="N194" s="6" t="b">
        <f t="shared" si="24"/>
        <v>0</v>
      </c>
      <c r="O194" s="6">
        <f t="shared" si="25"/>
        <v>0</v>
      </c>
      <c r="P194" s="6">
        <f>'Invoice Data'!$B194+'Invoice Data'!$E194-'Invoice Data'!$I194-'Invoice Data'!$N194+'Invoice Data'!$J194</f>
        <v>6991.05</v>
      </c>
      <c r="Q194" s="6">
        <f>_xlfn.IFNA(VLOOKUP('Invoice Data'!$A194,BPay!$B$4:$D$10,3,0),0)</f>
        <v>0</v>
      </c>
      <c r="R194" s="8">
        <f t="shared" si="26"/>
        <v>6991.05</v>
      </c>
    </row>
    <row r="195" spans="1:18" x14ac:dyDescent="0.25">
      <c r="A195" s="12">
        <v>32284</v>
      </c>
      <c r="B195" s="6">
        <v>0</v>
      </c>
      <c r="C195" s="23" t="str">
        <f t="shared" si="18"/>
        <v>A</v>
      </c>
      <c r="D195" s="7"/>
      <c r="E195" s="6">
        <v>3523</v>
      </c>
      <c r="F195" s="7">
        <v>1</v>
      </c>
      <c r="G195" s="7" t="str">
        <f t="shared" si="19"/>
        <v/>
      </c>
      <c r="H195" s="7">
        <f t="shared" si="20"/>
        <v>0</v>
      </c>
      <c r="I195" s="6">
        <f t="shared" si="21"/>
        <v>0</v>
      </c>
      <c r="J195" s="6" t="b">
        <f t="shared" si="22"/>
        <v>0</v>
      </c>
      <c r="K195" s="6">
        <f t="shared" si="23"/>
        <v>0</v>
      </c>
      <c r="L195" s="7">
        <v>9</v>
      </c>
      <c r="M195" s="7"/>
      <c r="N195" s="6" t="b">
        <f t="shared" si="24"/>
        <v>0</v>
      </c>
      <c r="O195" s="6">
        <f t="shared" si="25"/>
        <v>0</v>
      </c>
      <c r="P195" s="6">
        <f>'Invoice Data'!$B195+'Invoice Data'!$E195-'Invoice Data'!$I195-'Invoice Data'!$N195+'Invoice Data'!$J195</f>
        <v>3523</v>
      </c>
      <c r="Q195" s="6">
        <f>_xlfn.IFNA(VLOOKUP('Invoice Data'!$A195,BPay!$B$4:$D$10,3,0),0)</f>
        <v>0</v>
      </c>
      <c r="R195" s="8">
        <f t="shared" si="26"/>
        <v>3523</v>
      </c>
    </row>
    <row r="196" spans="1:18" x14ac:dyDescent="0.25">
      <c r="A196" s="12">
        <v>32293</v>
      </c>
      <c r="B196" s="6">
        <v>0</v>
      </c>
      <c r="C196" s="23" t="str">
        <f t="shared" si="18"/>
        <v>A</v>
      </c>
      <c r="D196" s="7"/>
      <c r="E196" s="6">
        <v>6682</v>
      </c>
      <c r="F196" s="7">
        <v>2</v>
      </c>
      <c r="G196" s="7" t="str">
        <f t="shared" si="19"/>
        <v>Y</v>
      </c>
      <c r="H196" s="7">
        <f t="shared" si="20"/>
        <v>334.1</v>
      </c>
      <c r="I196" s="6">
        <f t="shared" si="21"/>
        <v>334.1</v>
      </c>
      <c r="J196" s="6" t="b">
        <f t="shared" si="22"/>
        <v>0</v>
      </c>
      <c r="K196" s="6">
        <f t="shared" si="23"/>
        <v>0</v>
      </c>
      <c r="L196" s="7">
        <v>12</v>
      </c>
      <c r="M196" s="7"/>
      <c r="N196" s="6" t="b">
        <f t="shared" si="24"/>
        <v>0</v>
      </c>
      <c r="O196" s="6">
        <f t="shared" si="25"/>
        <v>0</v>
      </c>
      <c r="P196" s="6">
        <f>'Invoice Data'!$B196+'Invoice Data'!$E196-'Invoice Data'!$I196-'Invoice Data'!$N196+'Invoice Data'!$J196</f>
        <v>6347.9</v>
      </c>
      <c r="Q196" s="6">
        <f>_xlfn.IFNA(VLOOKUP('Invoice Data'!$A196,BPay!$B$4:$D$10,3,0),0)</f>
        <v>0</v>
      </c>
      <c r="R196" s="8">
        <f t="shared" si="26"/>
        <v>6347.9</v>
      </c>
    </row>
    <row r="197" spans="1:18" x14ac:dyDescent="0.25">
      <c r="A197" s="12">
        <v>32300</v>
      </c>
      <c r="B197" s="6">
        <v>0</v>
      </c>
      <c r="C197" s="23" t="str">
        <f t="shared" ref="C197:C260" si="27">IF(B197=0,"A",IF(B197&gt;0,"B","C"))</f>
        <v>A</v>
      </c>
      <c r="D197" s="7"/>
      <c r="E197" s="6">
        <v>9997</v>
      </c>
      <c r="F197" s="7">
        <v>2</v>
      </c>
      <c r="G197" s="7" t="str">
        <f t="shared" ref="G197:G260" si="28">IF(F197&gt;=2,"Y","")</f>
        <v>Y</v>
      </c>
      <c r="H197" s="7">
        <f t="shared" ref="H197:H260" si="29">IF(F197=2,E197*5%,IF(F197&gt;=3,E197*8%,0))</f>
        <v>499.85</v>
      </c>
      <c r="I197" s="6">
        <f t="shared" ref="I197:I260" si="30">IF(G197="y",E197*5%,0)</f>
        <v>499.85</v>
      </c>
      <c r="J197" s="6" t="b">
        <f t="shared" ref="J197:J260" si="31">AND(B197&gt;0,D197&lt;&gt;"y")</f>
        <v>0</v>
      </c>
      <c r="K197" s="6">
        <f t="shared" ref="K197:K260" si="32">IF(AND(B197&gt;0,D197&lt;&gt;"y"),B197*10%,0)</f>
        <v>0</v>
      </c>
      <c r="L197" s="7">
        <v>4</v>
      </c>
      <c r="M197" s="7"/>
      <c r="N197" s="6" t="b">
        <f t="shared" ref="N197:N260" si="33">OR(L197&gt;=16,M197)</f>
        <v>0</v>
      </c>
      <c r="O197" s="6">
        <f t="shared" ref="O197:O260" si="34">IF(OR(L197&gt;=16,M197),250,0)</f>
        <v>0</v>
      </c>
      <c r="P197" s="6">
        <f>'Invoice Data'!$B197+'Invoice Data'!$E197-'Invoice Data'!$I197-'Invoice Data'!$N197+'Invoice Data'!$J197</f>
        <v>9497.15</v>
      </c>
      <c r="Q197" s="6">
        <f>_xlfn.IFNA(VLOOKUP('Invoice Data'!$A197,BPay!$B$4:$D$10,3,0),0)</f>
        <v>0</v>
      </c>
      <c r="R197" s="8">
        <f t="shared" ref="R197:R260" si="35">B197+P197-Q197</f>
        <v>9497.15</v>
      </c>
    </row>
    <row r="198" spans="1:18" x14ac:dyDescent="0.25">
      <c r="A198" s="12">
        <v>32319</v>
      </c>
      <c r="B198" s="6">
        <v>0</v>
      </c>
      <c r="C198" s="23" t="str">
        <f t="shared" si="27"/>
        <v>A</v>
      </c>
      <c r="D198" s="7"/>
      <c r="E198" s="6">
        <v>10402</v>
      </c>
      <c r="F198" s="7">
        <v>2</v>
      </c>
      <c r="G198" s="7" t="str">
        <f t="shared" si="28"/>
        <v>Y</v>
      </c>
      <c r="H198" s="7">
        <f t="shared" si="29"/>
        <v>520.1</v>
      </c>
      <c r="I198" s="6">
        <f t="shared" si="30"/>
        <v>520.1</v>
      </c>
      <c r="J198" s="6" t="b">
        <f t="shared" si="31"/>
        <v>0</v>
      </c>
      <c r="K198" s="6">
        <f t="shared" si="32"/>
        <v>0</v>
      </c>
      <c r="L198" s="7">
        <v>0</v>
      </c>
      <c r="M198" s="7"/>
      <c r="N198" s="6" t="b">
        <f t="shared" si="33"/>
        <v>0</v>
      </c>
      <c r="O198" s="6">
        <f t="shared" si="34"/>
        <v>0</v>
      </c>
      <c r="P198" s="6">
        <f>'Invoice Data'!$B198+'Invoice Data'!$E198-'Invoice Data'!$I198-'Invoice Data'!$N198+'Invoice Data'!$J198</f>
        <v>9881.9</v>
      </c>
      <c r="Q198" s="6">
        <f>_xlfn.IFNA(VLOOKUP('Invoice Data'!$A198,BPay!$B$4:$D$10,3,0),0)</f>
        <v>0</v>
      </c>
      <c r="R198" s="8">
        <f t="shared" si="35"/>
        <v>9881.9</v>
      </c>
    </row>
    <row r="199" spans="1:18" x14ac:dyDescent="0.25">
      <c r="A199" s="12">
        <v>32328</v>
      </c>
      <c r="B199" s="6">
        <v>0</v>
      </c>
      <c r="C199" s="23" t="str">
        <f t="shared" si="27"/>
        <v>A</v>
      </c>
      <c r="D199" s="7"/>
      <c r="E199" s="6">
        <v>11053</v>
      </c>
      <c r="F199" s="7">
        <v>3</v>
      </c>
      <c r="G199" s="7" t="str">
        <f t="shared" si="28"/>
        <v>Y</v>
      </c>
      <c r="H199" s="7">
        <f t="shared" si="29"/>
        <v>884.24</v>
      </c>
      <c r="I199" s="6">
        <f t="shared" si="30"/>
        <v>552.65</v>
      </c>
      <c r="J199" s="6" t="b">
        <f t="shared" si="31"/>
        <v>0</v>
      </c>
      <c r="K199" s="6">
        <f t="shared" si="32"/>
        <v>0</v>
      </c>
      <c r="L199" s="7">
        <v>13</v>
      </c>
      <c r="M199" s="7"/>
      <c r="N199" s="6" t="b">
        <f t="shared" si="33"/>
        <v>0</v>
      </c>
      <c r="O199" s="6">
        <f t="shared" si="34"/>
        <v>0</v>
      </c>
      <c r="P199" s="6">
        <f>'Invoice Data'!$B199+'Invoice Data'!$E199-'Invoice Data'!$I199-'Invoice Data'!$N199+'Invoice Data'!$J199</f>
        <v>10500.35</v>
      </c>
      <c r="Q199" s="6">
        <f>_xlfn.IFNA(VLOOKUP('Invoice Data'!$A199,BPay!$B$4:$D$10,3,0),0)</f>
        <v>0</v>
      </c>
      <c r="R199" s="8">
        <f t="shared" si="35"/>
        <v>10500.35</v>
      </c>
    </row>
    <row r="200" spans="1:18" x14ac:dyDescent="0.25">
      <c r="A200" s="12">
        <v>32337</v>
      </c>
      <c r="B200" s="6">
        <v>0</v>
      </c>
      <c r="C200" s="23" t="str">
        <f t="shared" si="27"/>
        <v>A</v>
      </c>
      <c r="D200" s="7"/>
      <c r="E200" s="6">
        <v>9201</v>
      </c>
      <c r="F200" s="7">
        <v>2</v>
      </c>
      <c r="G200" s="7" t="str">
        <f t="shared" si="28"/>
        <v>Y</v>
      </c>
      <c r="H200" s="7">
        <f t="shared" si="29"/>
        <v>460.05</v>
      </c>
      <c r="I200" s="6">
        <f t="shared" si="30"/>
        <v>460.05</v>
      </c>
      <c r="J200" s="6" t="b">
        <f t="shared" si="31"/>
        <v>0</v>
      </c>
      <c r="K200" s="6">
        <f t="shared" si="32"/>
        <v>0</v>
      </c>
      <c r="L200" s="7">
        <v>7</v>
      </c>
      <c r="M200" s="7"/>
      <c r="N200" s="6" t="b">
        <f t="shared" si="33"/>
        <v>0</v>
      </c>
      <c r="O200" s="6">
        <f t="shared" si="34"/>
        <v>0</v>
      </c>
      <c r="P200" s="6">
        <f>'Invoice Data'!$B200+'Invoice Data'!$E200-'Invoice Data'!$I200-'Invoice Data'!$N200+'Invoice Data'!$J200</f>
        <v>8740.9500000000007</v>
      </c>
      <c r="Q200" s="6">
        <f>_xlfn.IFNA(VLOOKUP('Invoice Data'!$A200,BPay!$B$4:$D$10,3,0),0)</f>
        <v>0</v>
      </c>
      <c r="R200" s="8">
        <f t="shared" si="35"/>
        <v>8740.9500000000007</v>
      </c>
    </row>
    <row r="201" spans="1:18" x14ac:dyDescent="0.25">
      <c r="A201" s="12">
        <v>32346</v>
      </c>
      <c r="B201" s="6">
        <v>0</v>
      </c>
      <c r="C201" s="23" t="str">
        <f t="shared" si="27"/>
        <v>A</v>
      </c>
      <c r="D201" s="7"/>
      <c r="E201" s="6">
        <v>4639</v>
      </c>
      <c r="F201" s="7">
        <v>1</v>
      </c>
      <c r="G201" s="7" t="str">
        <f t="shared" si="28"/>
        <v/>
      </c>
      <c r="H201" s="7">
        <f t="shared" si="29"/>
        <v>0</v>
      </c>
      <c r="I201" s="6">
        <f t="shared" si="30"/>
        <v>0</v>
      </c>
      <c r="J201" s="6" t="b">
        <f t="shared" si="31"/>
        <v>0</v>
      </c>
      <c r="K201" s="6">
        <f t="shared" si="32"/>
        <v>0</v>
      </c>
      <c r="L201" s="7">
        <v>9</v>
      </c>
      <c r="M201" s="7"/>
      <c r="N201" s="6" t="b">
        <f t="shared" si="33"/>
        <v>0</v>
      </c>
      <c r="O201" s="6">
        <f t="shared" si="34"/>
        <v>0</v>
      </c>
      <c r="P201" s="6">
        <f>'Invoice Data'!$B201+'Invoice Data'!$E201-'Invoice Data'!$I201-'Invoice Data'!$N201+'Invoice Data'!$J201</f>
        <v>4639</v>
      </c>
      <c r="Q201" s="6">
        <f>_xlfn.IFNA(VLOOKUP('Invoice Data'!$A201,BPay!$B$4:$D$10,3,0),0)</f>
        <v>0</v>
      </c>
      <c r="R201" s="8">
        <f t="shared" si="35"/>
        <v>4639</v>
      </c>
    </row>
    <row r="202" spans="1:18" x14ac:dyDescent="0.25">
      <c r="A202" s="12">
        <v>32355</v>
      </c>
      <c r="B202" s="6">
        <v>0</v>
      </c>
      <c r="C202" s="23" t="str">
        <f t="shared" si="27"/>
        <v>A</v>
      </c>
      <c r="D202" s="7"/>
      <c r="E202" s="6">
        <v>3675</v>
      </c>
      <c r="F202" s="7">
        <v>1</v>
      </c>
      <c r="G202" s="7" t="str">
        <f t="shared" si="28"/>
        <v/>
      </c>
      <c r="H202" s="7">
        <f t="shared" si="29"/>
        <v>0</v>
      </c>
      <c r="I202" s="6">
        <f t="shared" si="30"/>
        <v>0</v>
      </c>
      <c r="J202" s="6" t="b">
        <f t="shared" si="31"/>
        <v>0</v>
      </c>
      <c r="K202" s="6">
        <f t="shared" si="32"/>
        <v>0</v>
      </c>
      <c r="L202" s="7">
        <v>8</v>
      </c>
      <c r="M202" s="7"/>
      <c r="N202" s="6" t="b">
        <f t="shared" si="33"/>
        <v>0</v>
      </c>
      <c r="O202" s="6">
        <f t="shared" si="34"/>
        <v>0</v>
      </c>
      <c r="P202" s="6">
        <f>'Invoice Data'!$B202+'Invoice Data'!$E202-'Invoice Data'!$I202-'Invoice Data'!$N202+'Invoice Data'!$J202</f>
        <v>3675</v>
      </c>
      <c r="Q202" s="6">
        <f>_xlfn.IFNA(VLOOKUP('Invoice Data'!$A202,BPay!$B$4:$D$10,3,0),0)</f>
        <v>0</v>
      </c>
      <c r="R202" s="8">
        <f t="shared" si="35"/>
        <v>3675</v>
      </c>
    </row>
    <row r="203" spans="1:18" x14ac:dyDescent="0.25">
      <c r="A203" s="12">
        <v>32364</v>
      </c>
      <c r="B203" s="6">
        <v>0</v>
      </c>
      <c r="C203" s="23" t="str">
        <f t="shared" si="27"/>
        <v>A</v>
      </c>
      <c r="D203" s="7"/>
      <c r="E203" s="6">
        <v>8320</v>
      </c>
      <c r="F203" s="7">
        <v>2</v>
      </c>
      <c r="G203" s="7" t="str">
        <f t="shared" si="28"/>
        <v>Y</v>
      </c>
      <c r="H203" s="7">
        <f t="shared" si="29"/>
        <v>416</v>
      </c>
      <c r="I203" s="6">
        <f t="shared" si="30"/>
        <v>416</v>
      </c>
      <c r="J203" s="6" t="b">
        <f t="shared" si="31"/>
        <v>0</v>
      </c>
      <c r="K203" s="6">
        <f t="shared" si="32"/>
        <v>0</v>
      </c>
      <c r="L203" s="7">
        <v>8</v>
      </c>
      <c r="M203" s="7"/>
      <c r="N203" s="6" t="b">
        <f t="shared" si="33"/>
        <v>0</v>
      </c>
      <c r="O203" s="6">
        <f t="shared" si="34"/>
        <v>0</v>
      </c>
      <c r="P203" s="6">
        <f>'Invoice Data'!$B203+'Invoice Data'!$E203-'Invoice Data'!$I203-'Invoice Data'!$N203+'Invoice Data'!$J203</f>
        <v>7904</v>
      </c>
      <c r="Q203" s="6">
        <f>_xlfn.IFNA(VLOOKUP('Invoice Data'!$A203,BPay!$B$4:$D$10,3,0),0)</f>
        <v>0</v>
      </c>
      <c r="R203" s="8">
        <f t="shared" si="35"/>
        <v>7904</v>
      </c>
    </row>
    <row r="204" spans="1:18" x14ac:dyDescent="0.25">
      <c r="A204" s="12">
        <v>32373</v>
      </c>
      <c r="B204" s="6">
        <v>0</v>
      </c>
      <c r="C204" s="23" t="str">
        <f t="shared" si="27"/>
        <v>A</v>
      </c>
      <c r="D204" s="7"/>
      <c r="E204" s="6">
        <v>7610</v>
      </c>
      <c r="F204" s="7">
        <v>2</v>
      </c>
      <c r="G204" s="7" t="str">
        <f t="shared" si="28"/>
        <v>Y</v>
      </c>
      <c r="H204" s="7">
        <f t="shared" si="29"/>
        <v>380.5</v>
      </c>
      <c r="I204" s="6">
        <f t="shared" si="30"/>
        <v>380.5</v>
      </c>
      <c r="J204" s="6" t="b">
        <f t="shared" si="31"/>
        <v>0</v>
      </c>
      <c r="K204" s="6">
        <f t="shared" si="32"/>
        <v>0</v>
      </c>
      <c r="L204" s="7">
        <v>14</v>
      </c>
      <c r="M204" s="7"/>
      <c r="N204" s="6" t="b">
        <f t="shared" si="33"/>
        <v>0</v>
      </c>
      <c r="O204" s="6">
        <f t="shared" si="34"/>
        <v>0</v>
      </c>
      <c r="P204" s="6">
        <f>'Invoice Data'!$B204+'Invoice Data'!$E204-'Invoice Data'!$I204-'Invoice Data'!$N204+'Invoice Data'!$J204</f>
        <v>7229.5</v>
      </c>
      <c r="Q204" s="6">
        <f>_xlfn.IFNA(VLOOKUP('Invoice Data'!$A204,BPay!$B$4:$D$10,3,0),0)</f>
        <v>0</v>
      </c>
      <c r="R204" s="8">
        <f t="shared" si="35"/>
        <v>7229.5</v>
      </c>
    </row>
    <row r="205" spans="1:18" x14ac:dyDescent="0.25">
      <c r="A205" s="12">
        <v>32382</v>
      </c>
      <c r="B205" s="6">
        <v>0</v>
      </c>
      <c r="C205" s="23" t="str">
        <f t="shared" si="27"/>
        <v>A</v>
      </c>
      <c r="D205" s="7"/>
      <c r="E205" s="6">
        <v>9147</v>
      </c>
      <c r="F205" s="7">
        <v>2</v>
      </c>
      <c r="G205" s="7" t="str">
        <f t="shared" si="28"/>
        <v>Y</v>
      </c>
      <c r="H205" s="7">
        <f t="shared" si="29"/>
        <v>457.35</v>
      </c>
      <c r="I205" s="6">
        <f t="shared" si="30"/>
        <v>457.35</v>
      </c>
      <c r="J205" s="6" t="b">
        <f t="shared" si="31"/>
        <v>0</v>
      </c>
      <c r="K205" s="6">
        <f t="shared" si="32"/>
        <v>0</v>
      </c>
      <c r="L205" s="7">
        <v>10</v>
      </c>
      <c r="M205" s="7"/>
      <c r="N205" s="6" t="b">
        <f t="shared" si="33"/>
        <v>0</v>
      </c>
      <c r="O205" s="6">
        <f t="shared" si="34"/>
        <v>0</v>
      </c>
      <c r="P205" s="6">
        <f>'Invoice Data'!$B205+'Invoice Data'!$E205-'Invoice Data'!$I205-'Invoice Data'!$N205+'Invoice Data'!$J205</f>
        <v>8689.65</v>
      </c>
      <c r="Q205" s="6">
        <f>_xlfn.IFNA(VLOOKUP('Invoice Data'!$A205,BPay!$B$4:$D$10,3,0),0)</f>
        <v>0</v>
      </c>
      <c r="R205" s="8">
        <f t="shared" si="35"/>
        <v>8689.65</v>
      </c>
    </row>
    <row r="206" spans="1:18" x14ac:dyDescent="0.25">
      <c r="A206" s="12">
        <v>32391</v>
      </c>
      <c r="B206" s="6">
        <v>0</v>
      </c>
      <c r="C206" s="23" t="str">
        <f t="shared" si="27"/>
        <v>A</v>
      </c>
      <c r="D206" s="7"/>
      <c r="E206" s="6">
        <v>9058</v>
      </c>
      <c r="F206" s="7">
        <v>2</v>
      </c>
      <c r="G206" s="7" t="str">
        <f t="shared" si="28"/>
        <v>Y</v>
      </c>
      <c r="H206" s="7">
        <f t="shared" si="29"/>
        <v>452.90000000000003</v>
      </c>
      <c r="I206" s="6">
        <f t="shared" si="30"/>
        <v>452.90000000000003</v>
      </c>
      <c r="J206" s="6" t="b">
        <f t="shared" si="31"/>
        <v>0</v>
      </c>
      <c r="K206" s="6">
        <f t="shared" si="32"/>
        <v>0</v>
      </c>
      <c r="L206" s="7">
        <v>16</v>
      </c>
      <c r="M206" s="7"/>
      <c r="N206" s="6" t="b">
        <f t="shared" si="33"/>
        <v>1</v>
      </c>
      <c r="O206" s="6">
        <f t="shared" si="34"/>
        <v>250</v>
      </c>
      <c r="P206" s="6">
        <f>'Invoice Data'!$B206+'Invoice Data'!$E206-'Invoice Data'!$I206-'Invoice Data'!$N206+'Invoice Data'!$J206</f>
        <v>8604.1</v>
      </c>
      <c r="Q206" s="6">
        <f>_xlfn.IFNA(VLOOKUP('Invoice Data'!$A206,BPay!$B$4:$D$10,3,0),0)</f>
        <v>0</v>
      </c>
      <c r="R206" s="8">
        <f t="shared" si="35"/>
        <v>8604.1</v>
      </c>
    </row>
    <row r="207" spans="1:18" x14ac:dyDescent="0.25">
      <c r="A207" s="12">
        <v>32408</v>
      </c>
      <c r="B207" s="6">
        <v>0</v>
      </c>
      <c r="C207" s="23" t="str">
        <f t="shared" si="27"/>
        <v>A</v>
      </c>
      <c r="D207" s="7"/>
      <c r="E207" s="6">
        <v>4375</v>
      </c>
      <c r="F207" s="7">
        <v>1</v>
      </c>
      <c r="G207" s="7" t="str">
        <f t="shared" si="28"/>
        <v/>
      </c>
      <c r="H207" s="7">
        <f t="shared" si="29"/>
        <v>0</v>
      </c>
      <c r="I207" s="6">
        <f t="shared" si="30"/>
        <v>0</v>
      </c>
      <c r="J207" s="6" t="b">
        <f t="shared" si="31"/>
        <v>0</v>
      </c>
      <c r="K207" s="6">
        <f t="shared" si="32"/>
        <v>0</v>
      </c>
      <c r="L207" s="7">
        <v>12</v>
      </c>
      <c r="M207" s="7"/>
      <c r="N207" s="6" t="b">
        <f t="shared" si="33"/>
        <v>0</v>
      </c>
      <c r="O207" s="6">
        <f t="shared" si="34"/>
        <v>0</v>
      </c>
      <c r="P207" s="6">
        <f>'Invoice Data'!$B207+'Invoice Data'!$E207-'Invoice Data'!$I207-'Invoice Data'!$N207+'Invoice Data'!$J207</f>
        <v>4375</v>
      </c>
      <c r="Q207" s="6">
        <f>_xlfn.IFNA(VLOOKUP('Invoice Data'!$A207,BPay!$B$4:$D$10,3,0),0)</f>
        <v>0</v>
      </c>
      <c r="R207" s="8">
        <f t="shared" si="35"/>
        <v>4375</v>
      </c>
    </row>
    <row r="208" spans="1:18" x14ac:dyDescent="0.25">
      <c r="A208" s="12">
        <v>32417</v>
      </c>
      <c r="B208" s="6">
        <v>0</v>
      </c>
      <c r="C208" s="23" t="str">
        <f t="shared" si="27"/>
        <v>A</v>
      </c>
      <c r="D208" s="7"/>
      <c r="E208" s="6">
        <v>10163</v>
      </c>
      <c r="F208" s="7">
        <v>2</v>
      </c>
      <c r="G208" s="7" t="str">
        <f t="shared" si="28"/>
        <v>Y</v>
      </c>
      <c r="H208" s="7">
        <f t="shared" si="29"/>
        <v>508.15000000000003</v>
      </c>
      <c r="I208" s="6">
        <f t="shared" si="30"/>
        <v>508.15000000000003</v>
      </c>
      <c r="J208" s="6" t="b">
        <f t="shared" si="31"/>
        <v>0</v>
      </c>
      <c r="K208" s="6">
        <f t="shared" si="32"/>
        <v>0</v>
      </c>
      <c r="L208" s="7">
        <v>9</v>
      </c>
      <c r="M208" s="7"/>
      <c r="N208" s="6" t="b">
        <f t="shared" si="33"/>
        <v>0</v>
      </c>
      <c r="O208" s="6">
        <f t="shared" si="34"/>
        <v>0</v>
      </c>
      <c r="P208" s="6">
        <f>'Invoice Data'!$B208+'Invoice Data'!$E208-'Invoice Data'!$I208-'Invoice Data'!$N208+'Invoice Data'!$J208</f>
        <v>9654.85</v>
      </c>
      <c r="Q208" s="6">
        <f>_xlfn.IFNA(VLOOKUP('Invoice Data'!$A208,BPay!$B$4:$D$10,3,0),0)</f>
        <v>0</v>
      </c>
      <c r="R208" s="8">
        <f t="shared" si="35"/>
        <v>9654.85</v>
      </c>
    </row>
    <row r="209" spans="1:18" x14ac:dyDescent="0.25">
      <c r="A209" s="12">
        <v>32426</v>
      </c>
      <c r="B209" s="6">
        <v>0</v>
      </c>
      <c r="C209" s="23" t="str">
        <f t="shared" si="27"/>
        <v>A</v>
      </c>
      <c r="D209" s="7"/>
      <c r="E209" s="6">
        <v>7870</v>
      </c>
      <c r="F209" s="7">
        <v>2</v>
      </c>
      <c r="G209" s="7" t="str">
        <f t="shared" si="28"/>
        <v>Y</v>
      </c>
      <c r="H209" s="7">
        <f t="shared" si="29"/>
        <v>393.5</v>
      </c>
      <c r="I209" s="6">
        <f t="shared" si="30"/>
        <v>393.5</v>
      </c>
      <c r="J209" s="6" t="b">
        <f t="shared" si="31"/>
        <v>0</v>
      </c>
      <c r="K209" s="6">
        <f t="shared" si="32"/>
        <v>0</v>
      </c>
      <c r="L209" s="7">
        <v>2</v>
      </c>
      <c r="M209" s="7"/>
      <c r="N209" s="6" t="b">
        <f t="shared" si="33"/>
        <v>0</v>
      </c>
      <c r="O209" s="6">
        <f t="shared" si="34"/>
        <v>0</v>
      </c>
      <c r="P209" s="6">
        <f>'Invoice Data'!$B209+'Invoice Data'!$E209-'Invoice Data'!$I209-'Invoice Data'!$N209+'Invoice Data'!$J209</f>
        <v>7476.5</v>
      </c>
      <c r="Q209" s="6">
        <f>_xlfn.IFNA(VLOOKUP('Invoice Data'!$A209,BPay!$B$4:$D$10,3,0),0)</f>
        <v>0</v>
      </c>
      <c r="R209" s="8">
        <f t="shared" si="35"/>
        <v>7476.5</v>
      </c>
    </row>
    <row r="210" spans="1:18" x14ac:dyDescent="0.25">
      <c r="A210" s="12">
        <v>32435</v>
      </c>
      <c r="B210" s="6">
        <v>0</v>
      </c>
      <c r="C210" s="23" t="str">
        <f t="shared" si="27"/>
        <v>A</v>
      </c>
      <c r="D210" s="7"/>
      <c r="E210" s="6">
        <v>4796</v>
      </c>
      <c r="F210" s="7">
        <v>1</v>
      </c>
      <c r="G210" s="7" t="str">
        <f t="shared" si="28"/>
        <v/>
      </c>
      <c r="H210" s="7">
        <f t="shared" si="29"/>
        <v>0</v>
      </c>
      <c r="I210" s="6">
        <f t="shared" si="30"/>
        <v>0</v>
      </c>
      <c r="J210" s="6" t="b">
        <f t="shared" si="31"/>
        <v>0</v>
      </c>
      <c r="K210" s="6">
        <f t="shared" si="32"/>
        <v>0</v>
      </c>
      <c r="L210" s="7">
        <v>4</v>
      </c>
      <c r="M210" s="7"/>
      <c r="N210" s="6" t="b">
        <f t="shared" si="33"/>
        <v>0</v>
      </c>
      <c r="O210" s="6">
        <f t="shared" si="34"/>
        <v>0</v>
      </c>
      <c r="P210" s="6">
        <f>'Invoice Data'!$B210+'Invoice Data'!$E210-'Invoice Data'!$I210-'Invoice Data'!$N210+'Invoice Data'!$J210</f>
        <v>4796</v>
      </c>
      <c r="Q210" s="6">
        <f>_xlfn.IFNA(VLOOKUP('Invoice Data'!$A210,BPay!$B$4:$D$10,3,0),0)</f>
        <v>0</v>
      </c>
      <c r="R210" s="8">
        <f t="shared" si="35"/>
        <v>4796</v>
      </c>
    </row>
    <row r="211" spans="1:18" x14ac:dyDescent="0.25">
      <c r="A211" s="12">
        <v>32444</v>
      </c>
      <c r="B211" s="6">
        <v>0</v>
      </c>
      <c r="C211" s="23" t="str">
        <f t="shared" si="27"/>
        <v>A</v>
      </c>
      <c r="D211" s="7"/>
      <c r="E211" s="6">
        <v>10132</v>
      </c>
      <c r="F211" s="7">
        <v>2</v>
      </c>
      <c r="G211" s="7" t="str">
        <f t="shared" si="28"/>
        <v>Y</v>
      </c>
      <c r="H211" s="7">
        <f t="shared" si="29"/>
        <v>506.6</v>
      </c>
      <c r="I211" s="6">
        <f t="shared" si="30"/>
        <v>506.6</v>
      </c>
      <c r="J211" s="6" t="b">
        <f t="shared" si="31"/>
        <v>0</v>
      </c>
      <c r="K211" s="6">
        <f t="shared" si="32"/>
        <v>0</v>
      </c>
      <c r="L211" s="7">
        <v>0</v>
      </c>
      <c r="M211" s="7"/>
      <c r="N211" s="6" t="b">
        <f t="shared" si="33"/>
        <v>0</v>
      </c>
      <c r="O211" s="6">
        <f t="shared" si="34"/>
        <v>0</v>
      </c>
      <c r="P211" s="6">
        <f>'Invoice Data'!$B211+'Invoice Data'!$E211-'Invoice Data'!$I211-'Invoice Data'!$N211+'Invoice Data'!$J211</f>
        <v>9625.4</v>
      </c>
      <c r="Q211" s="6">
        <f>_xlfn.IFNA(VLOOKUP('Invoice Data'!$A211,BPay!$B$4:$D$10,3,0),0)</f>
        <v>0</v>
      </c>
      <c r="R211" s="8">
        <f t="shared" si="35"/>
        <v>9625.4</v>
      </c>
    </row>
    <row r="212" spans="1:18" x14ac:dyDescent="0.25">
      <c r="A212" s="12">
        <v>32453</v>
      </c>
      <c r="B212" s="6">
        <v>0</v>
      </c>
      <c r="C212" s="23" t="str">
        <f t="shared" si="27"/>
        <v>A</v>
      </c>
      <c r="D212" s="7"/>
      <c r="E212" s="6">
        <v>6945</v>
      </c>
      <c r="F212" s="7">
        <v>2</v>
      </c>
      <c r="G212" s="7" t="str">
        <f t="shared" si="28"/>
        <v>Y</v>
      </c>
      <c r="H212" s="7">
        <f t="shared" si="29"/>
        <v>347.25</v>
      </c>
      <c r="I212" s="6">
        <f t="shared" si="30"/>
        <v>347.25</v>
      </c>
      <c r="J212" s="6" t="b">
        <f t="shared" si="31"/>
        <v>0</v>
      </c>
      <c r="K212" s="6">
        <f t="shared" si="32"/>
        <v>0</v>
      </c>
      <c r="L212" s="7">
        <v>10</v>
      </c>
      <c r="M212" s="7"/>
      <c r="N212" s="6" t="b">
        <f t="shared" si="33"/>
        <v>0</v>
      </c>
      <c r="O212" s="6">
        <f t="shared" si="34"/>
        <v>0</v>
      </c>
      <c r="P212" s="6">
        <f>'Invoice Data'!$B212+'Invoice Data'!$E212-'Invoice Data'!$I212-'Invoice Data'!$N212+'Invoice Data'!$J212</f>
        <v>6597.75</v>
      </c>
      <c r="Q212" s="6">
        <f>_xlfn.IFNA(VLOOKUP('Invoice Data'!$A212,BPay!$B$4:$D$10,3,0),0)</f>
        <v>0</v>
      </c>
      <c r="R212" s="8">
        <f t="shared" si="35"/>
        <v>6597.75</v>
      </c>
    </row>
    <row r="213" spans="1:18" x14ac:dyDescent="0.25">
      <c r="A213" s="12">
        <v>32462</v>
      </c>
      <c r="B213" s="6">
        <v>0</v>
      </c>
      <c r="C213" s="23" t="str">
        <f t="shared" si="27"/>
        <v>A</v>
      </c>
      <c r="D213" s="7"/>
      <c r="E213" s="6">
        <v>7338</v>
      </c>
      <c r="F213" s="7">
        <v>2</v>
      </c>
      <c r="G213" s="7" t="str">
        <f t="shared" si="28"/>
        <v>Y</v>
      </c>
      <c r="H213" s="7">
        <f t="shared" si="29"/>
        <v>366.90000000000003</v>
      </c>
      <c r="I213" s="6">
        <f t="shared" si="30"/>
        <v>366.90000000000003</v>
      </c>
      <c r="J213" s="6" t="b">
        <f t="shared" si="31"/>
        <v>0</v>
      </c>
      <c r="K213" s="6">
        <f t="shared" si="32"/>
        <v>0</v>
      </c>
      <c r="L213" s="7">
        <v>0</v>
      </c>
      <c r="M213" s="7"/>
      <c r="N213" s="6" t="b">
        <f t="shared" si="33"/>
        <v>0</v>
      </c>
      <c r="O213" s="6">
        <f t="shared" si="34"/>
        <v>0</v>
      </c>
      <c r="P213" s="6">
        <f>'Invoice Data'!$B213+'Invoice Data'!$E213-'Invoice Data'!$I213-'Invoice Data'!$N213+'Invoice Data'!$J213</f>
        <v>6971.1</v>
      </c>
      <c r="Q213" s="6">
        <f>_xlfn.IFNA(VLOOKUP('Invoice Data'!$A213,BPay!$B$4:$D$10,3,0),0)</f>
        <v>0</v>
      </c>
      <c r="R213" s="8">
        <f t="shared" si="35"/>
        <v>6971.1</v>
      </c>
    </row>
    <row r="214" spans="1:18" x14ac:dyDescent="0.25">
      <c r="A214" s="12">
        <v>32471</v>
      </c>
      <c r="B214" s="6">
        <v>0</v>
      </c>
      <c r="C214" s="23" t="str">
        <f t="shared" si="27"/>
        <v>A</v>
      </c>
      <c r="D214" s="7"/>
      <c r="E214" s="6">
        <v>4473</v>
      </c>
      <c r="F214" s="7">
        <v>1</v>
      </c>
      <c r="G214" s="7" t="str">
        <f t="shared" si="28"/>
        <v/>
      </c>
      <c r="H214" s="7">
        <f t="shared" si="29"/>
        <v>0</v>
      </c>
      <c r="I214" s="6">
        <f t="shared" si="30"/>
        <v>0</v>
      </c>
      <c r="J214" s="6" t="b">
        <f t="shared" si="31"/>
        <v>0</v>
      </c>
      <c r="K214" s="6">
        <f t="shared" si="32"/>
        <v>0</v>
      </c>
      <c r="L214" s="7">
        <v>11</v>
      </c>
      <c r="M214" s="7"/>
      <c r="N214" s="6" t="b">
        <f t="shared" si="33"/>
        <v>0</v>
      </c>
      <c r="O214" s="6">
        <f t="shared" si="34"/>
        <v>0</v>
      </c>
      <c r="P214" s="6">
        <f>'Invoice Data'!$B214+'Invoice Data'!$E214-'Invoice Data'!$I214-'Invoice Data'!$N214+'Invoice Data'!$J214</f>
        <v>4473</v>
      </c>
      <c r="Q214" s="6">
        <f>_xlfn.IFNA(VLOOKUP('Invoice Data'!$A214,BPay!$B$4:$D$10,3,0),0)</f>
        <v>0</v>
      </c>
      <c r="R214" s="8">
        <f t="shared" si="35"/>
        <v>4473</v>
      </c>
    </row>
    <row r="215" spans="1:18" x14ac:dyDescent="0.25">
      <c r="A215" s="12">
        <v>32480</v>
      </c>
      <c r="B215" s="6">
        <v>0</v>
      </c>
      <c r="C215" s="23" t="str">
        <f t="shared" si="27"/>
        <v>A</v>
      </c>
      <c r="D215" s="7"/>
      <c r="E215" s="6">
        <v>14541</v>
      </c>
      <c r="F215" s="7">
        <v>3</v>
      </c>
      <c r="G215" s="7" t="str">
        <f t="shared" si="28"/>
        <v>Y</v>
      </c>
      <c r="H215" s="7">
        <f t="shared" si="29"/>
        <v>1163.28</v>
      </c>
      <c r="I215" s="6">
        <f t="shared" si="30"/>
        <v>727.05000000000007</v>
      </c>
      <c r="J215" s="6" t="b">
        <f t="shared" si="31"/>
        <v>0</v>
      </c>
      <c r="K215" s="6">
        <f t="shared" si="32"/>
        <v>0</v>
      </c>
      <c r="L215" s="7">
        <v>0</v>
      </c>
      <c r="M215" s="7"/>
      <c r="N215" s="6" t="b">
        <f t="shared" si="33"/>
        <v>0</v>
      </c>
      <c r="O215" s="6">
        <f t="shared" si="34"/>
        <v>0</v>
      </c>
      <c r="P215" s="6">
        <f>'Invoice Data'!$B215+'Invoice Data'!$E215-'Invoice Data'!$I215-'Invoice Data'!$N215+'Invoice Data'!$J215</f>
        <v>13813.95</v>
      </c>
      <c r="Q215" s="6">
        <f>_xlfn.IFNA(VLOOKUP('Invoice Data'!$A215,BPay!$B$4:$D$10,3,0),0)</f>
        <v>0</v>
      </c>
      <c r="R215" s="8">
        <f t="shared" si="35"/>
        <v>13813.95</v>
      </c>
    </row>
    <row r="216" spans="1:18" x14ac:dyDescent="0.25">
      <c r="A216" s="12">
        <v>32514</v>
      </c>
      <c r="B216" s="6">
        <v>0</v>
      </c>
      <c r="C216" s="23" t="str">
        <f t="shared" si="27"/>
        <v>A</v>
      </c>
      <c r="D216" s="7"/>
      <c r="E216" s="6">
        <v>3983</v>
      </c>
      <c r="F216" s="7">
        <v>1</v>
      </c>
      <c r="G216" s="7" t="str">
        <f t="shared" si="28"/>
        <v/>
      </c>
      <c r="H216" s="7">
        <f t="shared" si="29"/>
        <v>0</v>
      </c>
      <c r="I216" s="6">
        <f t="shared" si="30"/>
        <v>0</v>
      </c>
      <c r="J216" s="6" t="b">
        <f t="shared" si="31"/>
        <v>0</v>
      </c>
      <c r="K216" s="6">
        <f t="shared" si="32"/>
        <v>0</v>
      </c>
      <c r="L216" s="7">
        <v>13</v>
      </c>
      <c r="M216" s="7"/>
      <c r="N216" s="6" t="b">
        <f t="shared" si="33"/>
        <v>0</v>
      </c>
      <c r="O216" s="6">
        <f t="shared" si="34"/>
        <v>0</v>
      </c>
      <c r="P216" s="6">
        <f>'Invoice Data'!$B216+'Invoice Data'!$E216-'Invoice Data'!$I216-'Invoice Data'!$N216+'Invoice Data'!$J216</f>
        <v>3983</v>
      </c>
      <c r="Q216" s="6">
        <f>_xlfn.IFNA(VLOOKUP('Invoice Data'!$A216,BPay!$B$4:$D$10,3,0),0)</f>
        <v>0</v>
      </c>
      <c r="R216" s="8">
        <f t="shared" si="35"/>
        <v>3983</v>
      </c>
    </row>
    <row r="217" spans="1:18" x14ac:dyDescent="0.25">
      <c r="A217" s="12">
        <v>32523</v>
      </c>
      <c r="B217" s="6">
        <v>0</v>
      </c>
      <c r="C217" s="23" t="str">
        <f t="shared" si="27"/>
        <v>A</v>
      </c>
      <c r="D217" s="7"/>
      <c r="E217" s="6">
        <v>7547</v>
      </c>
      <c r="F217" s="7">
        <v>2</v>
      </c>
      <c r="G217" s="7" t="str">
        <f t="shared" si="28"/>
        <v>Y</v>
      </c>
      <c r="H217" s="7">
        <f t="shared" si="29"/>
        <v>377.35</v>
      </c>
      <c r="I217" s="6">
        <f t="shared" si="30"/>
        <v>377.35</v>
      </c>
      <c r="J217" s="6" t="b">
        <f t="shared" si="31"/>
        <v>0</v>
      </c>
      <c r="K217" s="6">
        <f t="shared" si="32"/>
        <v>0</v>
      </c>
      <c r="L217" s="7">
        <v>3</v>
      </c>
      <c r="M217" s="7"/>
      <c r="N217" s="6" t="b">
        <f t="shared" si="33"/>
        <v>0</v>
      </c>
      <c r="O217" s="6">
        <f t="shared" si="34"/>
        <v>0</v>
      </c>
      <c r="P217" s="6">
        <f>'Invoice Data'!$B217+'Invoice Data'!$E217-'Invoice Data'!$I217-'Invoice Data'!$N217+'Invoice Data'!$J217</f>
        <v>7169.65</v>
      </c>
      <c r="Q217" s="6">
        <f>_xlfn.IFNA(VLOOKUP('Invoice Data'!$A217,BPay!$B$4:$D$10,3,0),0)</f>
        <v>0</v>
      </c>
      <c r="R217" s="8">
        <f t="shared" si="35"/>
        <v>7169.65</v>
      </c>
    </row>
    <row r="218" spans="1:18" x14ac:dyDescent="0.25">
      <c r="A218" s="12">
        <v>32550</v>
      </c>
      <c r="B218" s="6">
        <v>0</v>
      </c>
      <c r="C218" s="23" t="str">
        <f t="shared" si="27"/>
        <v>A</v>
      </c>
      <c r="D218" s="7"/>
      <c r="E218" s="6">
        <v>7500</v>
      </c>
      <c r="F218" s="7">
        <v>2</v>
      </c>
      <c r="G218" s="7" t="str">
        <f t="shared" si="28"/>
        <v>Y</v>
      </c>
      <c r="H218" s="7">
        <f t="shared" si="29"/>
        <v>375</v>
      </c>
      <c r="I218" s="6">
        <f t="shared" si="30"/>
        <v>375</v>
      </c>
      <c r="J218" s="6" t="b">
        <f t="shared" si="31"/>
        <v>0</v>
      </c>
      <c r="K218" s="6">
        <f t="shared" si="32"/>
        <v>0</v>
      </c>
      <c r="L218" s="7">
        <v>16</v>
      </c>
      <c r="M218" s="7"/>
      <c r="N218" s="6" t="b">
        <f t="shared" si="33"/>
        <v>1</v>
      </c>
      <c r="O218" s="6">
        <f t="shared" si="34"/>
        <v>250</v>
      </c>
      <c r="P218" s="6">
        <f>'Invoice Data'!$B218+'Invoice Data'!$E218-'Invoice Data'!$I218-'Invoice Data'!$N218+'Invoice Data'!$J218</f>
        <v>7124</v>
      </c>
      <c r="Q218" s="6">
        <f>_xlfn.IFNA(VLOOKUP('Invoice Data'!$A218,BPay!$B$4:$D$10,3,0),0)</f>
        <v>0</v>
      </c>
      <c r="R218" s="8">
        <f t="shared" si="35"/>
        <v>7124</v>
      </c>
    </row>
    <row r="219" spans="1:18" x14ac:dyDescent="0.25">
      <c r="A219" s="12">
        <v>32569</v>
      </c>
      <c r="B219" s="6">
        <v>0</v>
      </c>
      <c r="C219" s="23" t="str">
        <f t="shared" si="27"/>
        <v>A</v>
      </c>
      <c r="D219" s="7"/>
      <c r="E219" s="6">
        <v>3306</v>
      </c>
      <c r="F219" s="7">
        <v>1</v>
      </c>
      <c r="G219" s="7" t="str">
        <f t="shared" si="28"/>
        <v/>
      </c>
      <c r="H219" s="7">
        <f t="shared" si="29"/>
        <v>0</v>
      </c>
      <c r="I219" s="6">
        <f t="shared" si="30"/>
        <v>0</v>
      </c>
      <c r="J219" s="6" t="b">
        <f t="shared" si="31"/>
        <v>0</v>
      </c>
      <c r="K219" s="6">
        <f t="shared" si="32"/>
        <v>0</v>
      </c>
      <c r="L219" s="7">
        <v>9</v>
      </c>
      <c r="M219" s="7"/>
      <c r="N219" s="6" t="b">
        <f t="shared" si="33"/>
        <v>0</v>
      </c>
      <c r="O219" s="6">
        <f t="shared" si="34"/>
        <v>0</v>
      </c>
      <c r="P219" s="6">
        <f>'Invoice Data'!$B219+'Invoice Data'!$E219-'Invoice Data'!$I219-'Invoice Data'!$N219+'Invoice Data'!$J219</f>
        <v>3306</v>
      </c>
      <c r="Q219" s="6">
        <f>_xlfn.IFNA(VLOOKUP('Invoice Data'!$A219,BPay!$B$4:$D$10,3,0),0)</f>
        <v>0</v>
      </c>
      <c r="R219" s="8">
        <f t="shared" si="35"/>
        <v>3306</v>
      </c>
    </row>
    <row r="220" spans="1:18" x14ac:dyDescent="0.25">
      <c r="A220" s="12">
        <v>32578</v>
      </c>
      <c r="B220" s="6">
        <v>0</v>
      </c>
      <c r="C220" s="23" t="str">
        <f t="shared" si="27"/>
        <v>A</v>
      </c>
      <c r="D220" s="7"/>
      <c r="E220" s="6">
        <v>5216</v>
      </c>
      <c r="F220" s="7">
        <v>1</v>
      </c>
      <c r="G220" s="7" t="str">
        <f t="shared" si="28"/>
        <v/>
      </c>
      <c r="H220" s="7">
        <f t="shared" si="29"/>
        <v>0</v>
      </c>
      <c r="I220" s="6">
        <f t="shared" si="30"/>
        <v>0</v>
      </c>
      <c r="J220" s="6" t="b">
        <f t="shared" si="31"/>
        <v>0</v>
      </c>
      <c r="K220" s="6">
        <f t="shared" si="32"/>
        <v>0</v>
      </c>
      <c r="L220" s="7">
        <v>3</v>
      </c>
      <c r="M220" s="7"/>
      <c r="N220" s="6" t="b">
        <f t="shared" si="33"/>
        <v>0</v>
      </c>
      <c r="O220" s="6">
        <f t="shared" si="34"/>
        <v>0</v>
      </c>
      <c r="P220" s="6">
        <f>'Invoice Data'!$B220+'Invoice Data'!$E220-'Invoice Data'!$I220-'Invoice Data'!$N220+'Invoice Data'!$J220</f>
        <v>5216</v>
      </c>
      <c r="Q220" s="6">
        <f>_xlfn.IFNA(VLOOKUP('Invoice Data'!$A220,BPay!$B$4:$D$10,3,0),0)</f>
        <v>0</v>
      </c>
      <c r="R220" s="8">
        <f t="shared" si="35"/>
        <v>5216</v>
      </c>
    </row>
    <row r="221" spans="1:18" x14ac:dyDescent="0.25">
      <c r="A221" s="12">
        <v>32587</v>
      </c>
      <c r="B221" s="6">
        <v>0</v>
      </c>
      <c r="C221" s="23" t="str">
        <f t="shared" si="27"/>
        <v>A</v>
      </c>
      <c r="D221" s="7"/>
      <c r="E221" s="6">
        <v>6295</v>
      </c>
      <c r="F221" s="7">
        <v>2</v>
      </c>
      <c r="G221" s="7" t="str">
        <f t="shared" si="28"/>
        <v>Y</v>
      </c>
      <c r="H221" s="7">
        <f t="shared" si="29"/>
        <v>314.75</v>
      </c>
      <c r="I221" s="6">
        <f t="shared" si="30"/>
        <v>314.75</v>
      </c>
      <c r="J221" s="6" t="b">
        <f t="shared" si="31"/>
        <v>0</v>
      </c>
      <c r="K221" s="6">
        <f t="shared" si="32"/>
        <v>0</v>
      </c>
      <c r="L221" s="7">
        <v>11</v>
      </c>
      <c r="M221" s="7"/>
      <c r="N221" s="6" t="b">
        <f t="shared" si="33"/>
        <v>0</v>
      </c>
      <c r="O221" s="6">
        <f t="shared" si="34"/>
        <v>0</v>
      </c>
      <c r="P221" s="6">
        <f>'Invoice Data'!$B221+'Invoice Data'!$E221-'Invoice Data'!$I221-'Invoice Data'!$N221+'Invoice Data'!$J221</f>
        <v>5980.25</v>
      </c>
      <c r="Q221" s="6">
        <f>_xlfn.IFNA(VLOOKUP('Invoice Data'!$A221,BPay!$B$4:$D$10,3,0),0)</f>
        <v>0</v>
      </c>
      <c r="R221" s="8">
        <f t="shared" si="35"/>
        <v>5980.25</v>
      </c>
    </row>
    <row r="222" spans="1:18" x14ac:dyDescent="0.25">
      <c r="A222" s="12">
        <v>32596</v>
      </c>
      <c r="B222" s="6">
        <v>0</v>
      </c>
      <c r="C222" s="23" t="str">
        <f t="shared" si="27"/>
        <v>A</v>
      </c>
      <c r="D222" s="7"/>
      <c r="E222" s="6">
        <v>5009</v>
      </c>
      <c r="F222" s="7">
        <v>1</v>
      </c>
      <c r="G222" s="7" t="str">
        <f t="shared" si="28"/>
        <v/>
      </c>
      <c r="H222" s="7">
        <f t="shared" si="29"/>
        <v>0</v>
      </c>
      <c r="I222" s="6">
        <f t="shared" si="30"/>
        <v>0</v>
      </c>
      <c r="J222" s="6" t="b">
        <f t="shared" si="31"/>
        <v>0</v>
      </c>
      <c r="K222" s="6">
        <f t="shared" si="32"/>
        <v>0</v>
      </c>
      <c r="L222" s="7">
        <v>0</v>
      </c>
      <c r="M222" s="7"/>
      <c r="N222" s="6" t="b">
        <f t="shared" si="33"/>
        <v>0</v>
      </c>
      <c r="O222" s="6">
        <f t="shared" si="34"/>
        <v>0</v>
      </c>
      <c r="P222" s="6">
        <f>'Invoice Data'!$B222+'Invoice Data'!$E222-'Invoice Data'!$I222-'Invoice Data'!$N222+'Invoice Data'!$J222</f>
        <v>5009</v>
      </c>
      <c r="Q222" s="6">
        <f>_xlfn.IFNA(VLOOKUP('Invoice Data'!$A222,BPay!$B$4:$D$10,3,0),0)</f>
        <v>0</v>
      </c>
      <c r="R222" s="8">
        <f t="shared" si="35"/>
        <v>5009</v>
      </c>
    </row>
    <row r="223" spans="1:18" x14ac:dyDescent="0.25">
      <c r="A223" s="12">
        <v>32603</v>
      </c>
      <c r="B223" s="6">
        <v>0</v>
      </c>
      <c r="C223" s="23" t="str">
        <f t="shared" si="27"/>
        <v>A</v>
      </c>
      <c r="D223" s="7"/>
      <c r="E223" s="6">
        <v>9060</v>
      </c>
      <c r="F223" s="7">
        <v>2</v>
      </c>
      <c r="G223" s="7" t="str">
        <f t="shared" si="28"/>
        <v>Y</v>
      </c>
      <c r="H223" s="7">
        <f t="shared" si="29"/>
        <v>453</v>
      </c>
      <c r="I223" s="6">
        <f t="shared" si="30"/>
        <v>453</v>
      </c>
      <c r="J223" s="6" t="b">
        <f t="shared" si="31"/>
        <v>0</v>
      </c>
      <c r="K223" s="6">
        <f t="shared" si="32"/>
        <v>0</v>
      </c>
      <c r="L223" s="7">
        <v>1</v>
      </c>
      <c r="M223" s="7"/>
      <c r="N223" s="6" t="b">
        <f t="shared" si="33"/>
        <v>0</v>
      </c>
      <c r="O223" s="6">
        <f t="shared" si="34"/>
        <v>0</v>
      </c>
      <c r="P223" s="6">
        <f>'Invoice Data'!$B223+'Invoice Data'!$E223-'Invoice Data'!$I223-'Invoice Data'!$N223+'Invoice Data'!$J223</f>
        <v>8607</v>
      </c>
      <c r="Q223" s="6">
        <f>_xlfn.IFNA(VLOOKUP('Invoice Data'!$A223,BPay!$B$4:$D$10,3,0),0)</f>
        <v>0</v>
      </c>
      <c r="R223" s="8">
        <f t="shared" si="35"/>
        <v>8607</v>
      </c>
    </row>
    <row r="224" spans="1:18" x14ac:dyDescent="0.25">
      <c r="A224" s="12">
        <v>32612</v>
      </c>
      <c r="B224" s="6">
        <v>0</v>
      </c>
      <c r="C224" s="23" t="str">
        <f t="shared" si="27"/>
        <v>A</v>
      </c>
      <c r="D224" s="7"/>
      <c r="E224" s="6">
        <v>7485</v>
      </c>
      <c r="F224" s="7">
        <v>2</v>
      </c>
      <c r="G224" s="7" t="str">
        <f t="shared" si="28"/>
        <v>Y</v>
      </c>
      <c r="H224" s="7">
        <f t="shared" si="29"/>
        <v>374.25</v>
      </c>
      <c r="I224" s="6">
        <f t="shared" si="30"/>
        <v>374.25</v>
      </c>
      <c r="J224" s="6" t="b">
        <f t="shared" si="31"/>
        <v>0</v>
      </c>
      <c r="K224" s="6">
        <f t="shared" si="32"/>
        <v>0</v>
      </c>
      <c r="L224" s="7">
        <v>0</v>
      </c>
      <c r="M224" s="7" t="b">
        <v>1</v>
      </c>
      <c r="N224" s="6" t="b">
        <f t="shared" si="33"/>
        <v>1</v>
      </c>
      <c r="O224" s="6">
        <f t="shared" si="34"/>
        <v>250</v>
      </c>
      <c r="P224" s="6">
        <f>'Invoice Data'!$B224+'Invoice Data'!$E224-'Invoice Data'!$I224-'Invoice Data'!$N224+'Invoice Data'!$J224</f>
        <v>7109.75</v>
      </c>
      <c r="Q224" s="6">
        <f>_xlfn.IFNA(VLOOKUP('Invoice Data'!$A224,BPay!$B$4:$D$10,3,0),0)</f>
        <v>0</v>
      </c>
      <c r="R224" s="8">
        <f t="shared" si="35"/>
        <v>7109.75</v>
      </c>
    </row>
    <row r="225" spans="1:18" x14ac:dyDescent="0.25">
      <c r="A225" s="12">
        <v>32621</v>
      </c>
      <c r="B225" s="6">
        <v>0</v>
      </c>
      <c r="C225" s="23" t="str">
        <f t="shared" si="27"/>
        <v>A</v>
      </c>
      <c r="D225" s="7"/>
      <c r="E225" s="6">
        <v>7290</v>
      </c>
      <c r="F225" s="7">
        <v>2</v>
      </c>
      <c r="G225" s="7" t="str">
        <f t="shared" si="28"/>
        <v>Y</v>
      </c>
      <c r="H225" s="7">
        <f t="shared" si="29"/>
        <v>364.5</v>
      </c>
      <c r="I225" s="6">
        <f t="shared" si="30"/>
        <v>364.5</v>
      </c>
      <c r="J225" s="6" t="b">
        <f t="shared" si="31"/>
        <v>0</v>
      </c>
      <c r="K225" s="6">
        <f t="shared" si="32"/>
        <v>0</v>
      </c>
      <c r="L225" s="7">
        <v>6</v>
      </c>
      <c r="M225" s="7"/>
      <c r="N225" s="6" t="b">
        <f t="shared" si="33"/>
        <v>0</v>
      </c>
      <c r="O225" s="6">
        <f t="shared" si="34"/>
        <v>0</v>
      </c>
      <c r="P225" s="6">
        <f>'Invoice Data'!$B225+'Invoice Data'!$E225-'Invoice Data'!$I225-'Invoice Data'!$N225+'Invoice Data'!$J225</f>
        <v>6925.5</v>
      </c>
      <c r="Q225" s="6">
        <f>_xlfn.IFNA(VLOOKUP('Invoice Data'!$A225,BPay!$B$4:$D$10,3,0),0)</f>
        <v>0</v>
      </c>
      <c r="R225" s="8">
        <f t="shared" si="35"/>
        <v>6925.5</v>
      </c>
    </row>
    <row r="226" spans="1:18" x14ac:dyDescent="0.25">
      <c r="A226" s="12">
        <v>32630</v>
      </c>
      <c r="B226" s="6">
        <v>0</v>
      </c>
      <c r="C226" s="23" t="str">
        <f t="shared" si="27"/>
        <v>A</v>
      </c>
      <c r="D226" s="7"/>
      <c r="E226" s="6">
        <v>5263</v>
      </c>
      <c r="F226" s="7">
        <v>1</v>
      </c>
      <c r="G226" s="7" t="str">
        <f t="shared" si="28"/>
        <v/>
      </c>
      <c r="H226" s="7">
        <f t="shared" si="29"/>
        <v>0</v>
      </c>
      <c r="I226" s="6">
        <f t="shared" si="30"/>
        <v>0</v>
      </c>
      <c r="J226" s="6" t="b">
        <f t="shared" si="31"/>
        <v>0</v>
      </c>
      <c r="K226" s="6">
        <f t="shared" si="32"/>
        <v>0</v>
      </c>
      <c r="L226" s="7">
        <v>2</v>
      </c>
      <c r="M226" s="7"/>
      <c r="N226" s="6" t="b">
        <f t="shared" si="33"/>
        <v>0</v>
      </c>
      <c r="O226" s="6">
        <f t="shared" si="34"/>
        <v>0</v>
      </c>
      <c r="P226" s="6">
        <f>'Invoice Data'!$B226+'Invoice Data'!$E226-'Invoice Data'!$I226-'Invoice Data'!$N226+'Invoice Data'!$J226</f>
        <v>5263</v>
      </c>
      <c r="Q226" s="6">
        <f>_xlfn.IFNA(VLOOKUP('Invoice Data'!$A226,BPay!$B$4:$D$10,3,0),0)</f>
        <v>0</v>
      </c>
      <c r="R226" s="8">
        <f t="shared" si="35"/>
        <v>5263</v>
      </c>
    </row>
    <row r="227" spans="1:18" x14ac:dyDescent="0.25">
      <c r="A227" s="12">
        <v>32649</v>
      </c>
      <c r="B227" s="6">
        <v>0</v>
      </c>
      <c r="C227" s="23" t="str">
        <f t="shared" si="27"/>
        <v>A</v>
      </c>
      <c r="D227" s="7"/>
      <c r="E227" s="6">
        <v>10464</v>
      </c>
      <c r="F227" s="7">
        <v>2</v>
      </c>
      <c r="G227" s="7" t="str">
        <f t="shared" si="28"/>
        <v>Y</v>
      </c>
      <c r="H227" s="7">
        <f t="shared" si="29"/>
        <v>523.20000000000005</v>
      </c>
      <c r="I227" s="6">
        <f t="shared" si="30"/>
        <v>523.20000000000005</v>
      </c>
      <c r="J227" s="6" t="b">
        <f t="shared" si="31"/>
        <v>0</v>
      </c>
      <c r="K227" s="6">
        <f t="shared" si="32"/>
        <v>0</v>
      </c>
      <c r="L227" s="7">
        <v>10</v>
      </c>
      <c r="M227" s="7"/>
      <c r="N227" s="6" t="b">
        <f t="shared" si="33"/>
        <v>0</v>
      </c>
      <c r="O227" s="6">
        <f t="shared" si="34"/>
        <v>0</v>
      </c>
      <c r="P227" s="6">
        <f>'Invoice Data'!$B227+'Invoice Data'!$E227-'Invoice Data'!$I227-'Invoice Data'!$N227+'Invoice Data'!$J227</f>
        <v>9940.7999999999993</v>
      </c>
      <c r="Q227" s="6">
        <f>_xlfn.IFNA(VLOOKUP('Invoice Data'!$A227,BPay!$B$4:$D$10,3,0),0)</f>
        <v>0</v>
      </c>
      <c r="R227" s="8">
        <f t="shared" si="35"/>
        <v>9940.7999999999993</v>
      </c>
    </row>
    <row r="228" spans="1:18" x14ac:dyDescent="0.25">
      <c r="A228" s="12">
        <v>32658</v>
      </c>
      <c r="B228" s="6">
        <v>0</v>
      </c>
      <c r="C228" s="23" t="str">
        <f t="shared" si="27"/>
        <v>A</v>
      </c>
      <c r="D228" s="7"/>
      <c r="E228" s="6">
        <v>9659</v>
      </c>
      <c r="F228" s="7">
        <v>2</v>
      </c>
      <c r="G228" s="7" t="str">
        <f t="shared" si="28"/>
        <v>Y</v>
      </c>
      <c r="H228" s="7">
        <f t="shared" si="29"/>
        <v>482.95000000000005</v>
      </c>
      <c r="I228" s="6">
        <f t="shared" si="30"/>
        <v>482.95000000000005</v>
      </c>
      <c r="J228" s="6" t="b">
        <f t="shared" si="31"/>
        <v>0</v>
      </c>
      <c r="K228" s="6">
        <f t="shared" si="32"/>
        <v>0</v>
      </c>
      <c r="L228" s="7">
        <v>4</v>
      </c>
      <c r="M228" s="7"/>
      <c r="N228" s="6" t="b">
        <f t="shared" si="33"/>
        <v>0</v>
      </c>
      <c r="O228" s="6">
        <f t="shared" si="34"/>
        <v>0</v>
      </c>
      <c r="P228" s="6">
        <f>'Invoice Data'!$B228+'Invoice Data'!$E228-'Invoice Data'!$I228-'Invoice Data'!$N228+'Invoice Data'!$J228</f>
        <v>9176.0499999999993</v>
      </c>
      <c r="Q228" s="6">
        <f>_xlfn.IFNA(VLOOKUP('Invoice Data'!$A228,BPay!$B$4:$D$10,3,0),0)</f>
        <v>0</v>
      </c>
      <c r="R228" s="8">
        <f t="shared" si="35"/>
        <v>9176.0499999999993</v>
      </c>
    </row>
    <row r="229" spans="1:18" x14ac:dyDescent="0.25">
      <c r="A229" s="12">
        <v>32667</v>
      </c>
      <c r="B229" s="6">
        <v>0</v>
      </c>
      <c r="C229" s="23" t="str">
        <f t="shared" si="27"/>
        <v>A</v>
      </c>
      <c r="D229" s="7"/>
      <c r="E229" s="6">
        <v>4420</v>
      </c>
      <c r="F229" s="7">
        <v>1</v>
      </c>
      <c r="G229" s="7" t="str">
        <f t="shared" si="28"/>
        <v/>
      </c>
      <c r="H229" s="7">
        <f t="shared" si="29"/>
        <v>0</v>
      </c>
      <c r="I229" s="6">
        <f t="shared" si="30"/>
        <v>0</v>
      </c>
      <c r="J229" s="6" t="b">
        <f t="shared" si="31"/>
        <v>0</v>
      </c>
      <c r="K229" s="6">
        <f t="shared" si="32"/>
        <v>0</v>
      </c>
      <c r="L229" s="7">
        <v>4</v>
      </c>
      <c r="M229" s="7"/>
      <c r="N229" s="6" t="b">
        <f t="shared" si="33"/>
        <v>0</v>
      </c>
      <c r="O229" s="6">
        <f t="shared" si="34"/>
        <v>0</v>
      </c>
      <c r="P229" s="6">
        <f>'Invoice Data'!$B229+'Invoice Data'!$E229-'Invoice Data'!$I229-'Invoice Data'!$N229+'Invoice Data'!$J229</f>
        <v>4420</v>
      </c>
      <c r="Q229" s="6">
        <f>_xlfn.IFNA(VLOOKUP('Invoice Data'!$A229,BPay!$B$4:$D$10,3,0),0)</f>
        <v>0</v>
      </c>
      <c r="R229" s="8">
        <f t="shared" si="35"/>
        <v>4420</v>
      </c>
    </row>
    <row r="230" spans="1:18" x14ac:dyDescent="0.25">
      <c r="A230" s="12">
        <v>32676</v>
      </c>
      <c r="B230" s="6">
        <v>-1011</v>
      </c>
      <c r="C230" s="23" t="str">
        <f t="shared" si="27"/>
        <v>C</v>
      </c>
      <c r="D230" s="7" t="s">
        <v>7</v>
      </c>
      <c r="E230" s="6">
        <v>4155</v>
      </c>
      <c r="F230" s="7">
        <v>1</v>
      </c>
      <c r="G230" s="7" t="str">
        <f t="shared" si="28"/>
        <v/>
      </c>
      <c r="H230" s="7">
        <f t="shared" si="29"/>
        <v>0</v>
      </c>
      <c r="I230" s="6">
        <f t="shared" si="30"/>
        <v>0</v>
      </c>
      <c r="J230" s="6" t="b">
        <f t="shared" si="31"/>
        <v>0</v>
      </c>
      <c r="K230" s="6">
        <f t="shared" si="32"/>
        <v>0</v>
      </c>
      <c r="L230" s="7">
        <v>4</v>
      </c>
      <c r="M230" s="7"/>
      <c r="N230" s="6" t="b">
        <f t="shared" si="33"/>
        <v>0</v>
      </c>
      <c r="O230" s="6">
        <f t="shared" si="34"/>
        <v>0</v>
      </c>
      <c r="P230" s="6">
        <f>'Invoice Data'!$B230+'Invoice Data'!$E230-'Invoice Data'!$I230-'Invoice Data'!$N230+'Invoice Data'!$J230</f>
        <v>3144</v>
      </c>
      <c r="Q230" s="6">
        <f>_xlfn.IFNA(VLOOKUP('Invoice Data'!$A230,BPay!$B$4:$D$10,3,0),0)</f>
        <v>0</v>
      </c>
      <c r="R230" s="8">
        <f t="shared" si="35"/>
        <v>2133</v>
      </c>
    </row>
    <row r="231" spans="1:18" x14ac:dyDescent="0.25">
      <c r="A231" s="12">
        <v>32694</v>
      </c>
      <c r="B231" s="6">
        <v>0</v>
      </c>
      <c r="C231" s="23" t="str">
        <f t="shared" si="27"/>
        <v>A</v>
      </c>
      <c r="D231" s="7"/>
      <c r="E231" s="6">
        <v>3241</v>
      </c>
      <c r="F231" s="7">
        <v>1</v>
      </c>
      <c r="G231" s="7" t="str">
        <f t="shared" si="28"/>
        <v/>
      </c>
      <c r="H231" s="7">
        <f t="shared" si="29"/>
        <v>0</v>
      </c>
      <c r="I231" s="6">
        <f t="shared" si="30"/>
        <v>0</v>
      </c>
      <c r="J231" s="6" t="b">
        <f t="shared" si="31"/>
        <v>0</v>
      </c>
      <c r="K231" s="6">
        <f t="shared" si="32"/>
        <v>0</v>
      </c>
      <c r="L231" s="7">
        <v>1</v>
      </c>
      <c r="M231" s="7"/>
      <c r="N231" s="6" t="b">
        <f t="shared" si="33"/>
        <v>0</v>
      </c>
      <c r="O231" s="6">
        <f t="shared" si="34"/>
        <v>0</v>
      </c>
      <c r="P231" s="6">
        <f>'Invoice Data'!$B231+'Invoice Data'!$E231-'Invoice Data'!$I231-'Invoice Data'!$N231+'Invoice Data'!$J231</f>
        <v>3241</v>
      </c>
      <c r="Q231" s="6">
        <f>_xlfn.IFNA(VLOOKUP('Invoice Data'!$A231,BPay!$B$4:$D$10,3,0),0)</f>
        <v>0</v>
      </c>
      <c r="R231" s="8">
        <f t="shared" si="35"/>
        <v>3241</v>
      </c>
    </row>
    <row r="232" spans="1:18" x14ac:dyDescent="0.25">
      <c r="A232" s="12">
        <v>32701</v>
      </c>
      <c r="B232" s="6">
        <v>0</v>
      </c>
      <c r="C232" s="23" t="str">
        <f t="shared" si="27"/>
        <v>A</v>
      </c>
      <c r="D232" s="7"/>
      <c r="E232" s="6">
        <v>10020</v>
      </c>
      <c r="F232" s="7">
        <v>2</v>
      </c>
      <c r="G232" s="7" t="str">
        <f t="shared" si="28"/>
        <v>Y</v>
      </c>
      <c r="H232" s="7">
        <f t="shared" si="29"/>
        <v>501</v>
      </c>
      <c r="I232" s="6">
        <f t="shared" si="30"/>
        <v>501</v>
      </c>
      <c r="J232" s="6" t="b">
        <f t="shared" si="31"/>
        <v>0</v>
      </c>
      <c r="K232" s="6">
        <f t="shared" si="32"/>
        <v>0</v>
      </c>
      <c r="L232" s="7">
        <v>16</v>
      </c>
      <c r="M232" s="7"/>
      <c r="N232" s="6" t="b">
        <f t="shared" si="33"/>
        <v>1</v>
      </c>
      <c r="O232" s="6">
        <f t="shared" si="34"/>
        <v>250</v>
      </c>
      <c r="P232" s="6">
        <f>'Invoice Data'!$B232+'Invoice Data'!$E232-'Invoice Data'!$I232-'Invoice Data'!$N232+'Invoice Data'!$J232</f>
        <v>9518</v>
      </c>
      <c r="Q232" s="6">
        <f>_xlfn.IFNA(VLOOKUP('Invoice Data'!$A232,BPay!$B$4:$D$10,3,0),0)</f>
        <v>0</v>
      </c>
      <c r="R232" s="8">
        <f t="shared" si="35"/>
        <v>9518</v>
      </c>
    </row>
    <row r="233" spans="1:18" x14ac:dyDescent="0.25">
      <c r="A233" s="12">
        <v>32710</v>
      </c>
      <c r="B233" s="6">
        <v>0</v>
      </c>
      <c r="C233" s="23" t="str">
        <f t="shared" si="27"/>
        <v>A</v>
      </c>
      <c r="D233" s="7"/>
      <c r="E233" s="6">
        <v>6865</v>
      </c>
      <c r="F233" s="7">
        <v>2</v>
      </c>
      <c r="G233" s="7" t="str">
        <f t="shared" si="28"/>
        <v>Y</v>
      </c>
      <c r="H233" s="7">
        <f t="shared" si="29"/>
        <v>343.25</v>
      </c>
      <c r="I233" s="6">
        <f t="shared" si="30"/>
        <v>343.25</v>
      </c>
      <c r="J233" s="6" t="b">
        <f t="shared" si="31"/>
        <v>0</v>
      </c>
      <c r="K233" s="6">
        <f t="shared" si="32"/>
        <v>0</v>
      </c>
      <c r="L233" s="7">
        <v>6</v>
      </c>
      <c r="M233" s="7"/>
      <c r="N233" s="6" t="b">
        <f t="shared" si="33"/>
        <v>0</v>
      </c>
      <c r="O233" s="6">
        <f t="shared" si="34"/>
        <v>0</v>
      </c>
      <c r="P233" s="6">
        <f>'Invoice Data'!$B233+'Invoice Data'!$E233-'Invoice Data'!$I233-'Invoice Data'!$N233+'Invoice Data'!$J233</f>
        <v>6521.75</v>
      </c>
      <c r="Q233" s="6">
        <f>_xlfn.IFNA(VLOOKUP('Invoice Data'!$A233,BPay!$B$4:$D$10,3,0),0)</f>
        <v>0</v>
      </c>
      <c r="R233" s="8">
        <f t="shared" si="35"/>
        <v>6521.75</v>
      </c>
    </row>
    <row r="234" spans="1:18" x14ac:dyDescent="0.25">
      <c r="A234" s="12">
        <v>32729</v>
      </c>
      <c r="B234" s="6">
        <v>0</v>
      </c>
      <c r="C234" s="23" t="str">
        <f t="shared" si="27"/>
        <v>A</v>
      </c>
      <c r="D234" s="7"/>
      <c r="E234" s="6">
        <v>7404</v>
      </c>
      <c r="F234" s="7">
        <v>2</v>
      </c>
      <c r="G234" s="7" t="str">
        <f t="shared" si="28"/>
        <v>Y</v>
      </c>
      <c r="H234" s="7">
        <f t="shared" si="29"/>
        <v>370.20000000000005</v>
      </c>
      <c r="I234" s="6">
        <f t="shared" si="30"/>
        <v>370.20000000000005</v>
      </c>
      <c r="J234" s="6" t="b">
        <f t="shared" si="31"/>
        <v>0</v>
      </c>
      <c r="K234" s="6">
        <f t="shared" si="32"/>
        <v>0</v>
      </c>
      <c r="L234" s="7">
        <v>2</v>
      </c>
      <c r="M234" s="7"/>
      <c r="N234" s="6" t="b">
        <f t="shared" si="33"/>
        <v>0</v>
      </c>
      <c r="O234" s="6">
        <f t="shared" si="34"/>
        <v>0</v>
      </c>
      <c r="P234" s="6">
        <f>'Invoice Data'!$B234+'Invoice Data'!$E234-'Invoice Data'!$I234-'Invoice Data'!$N234+'Invoice Data'!$J234</f>
        <v>7033.8</v>
      </c>
      <c r="Q234" s="6">
        <f>_xlfn.IFNA(VLOOKUP('Invoice Data'!$A234,BPay!$B$4:$D$10,3,0),0)</f>
        <v>0</v>
      </c>
      <c r="R234" s="8">
        <f t="shared" si="35"/>
        <v>7033.8</v>
      </c>
    </row>
    <row r="235" spans="1:18" x14ac:dyDescent="0.25">
      <c r="A235" s="12">
        <v>32738</v>
      </c>
      <c r="B235" s="6">
        <v>0</v>
      </c>
      <c r="C235" s="23" t="str">
        <f t="shared" si="27"/>
        <v>A</v>
      </c>
      <c r="D235" s="7"/>
      <c r="E235" s="6">
        <v>6752</v>
      </c>
      <c r="F235" s="7">
        <v>2</v>
      </c>
      <c r="G235" s="7" t="str">
        <f t="shared" si="28"/>
        <v>Y</v>
      </c>
      <c r="H235" s="7">
        <f t="shared" si="29"/>
        <v>337.6</v>
      </c>
      <c r="I235" s="6">
        <f t="shared" si="30"/>
        <v>337.6</v>
      </c>
      <c r="J235" s="6" t="b">
        <f t="shared" si="31"/>
        <v>0</v>
      </c>
      <c r="K235" s="6">
        <f t="shared" si="32"/>
        <v>0</v>
      </c>
      <c r="L235" s="7">
        <v>14</v>
      </c>
      <c r="M235" s="7"/>
      <c r="N235" s="6" t="b">
        <f t="shared" si="33"/>
        <v>0</v>
      </c>
      <c r="O235" s="6">
        <f t="shared" si="34"/>
        <v>0</v>
      </c>
      <c r="P235" s="6">
        <f>'Invoice Data'!$B235+'Invoice Data'!$E235-'Invoice Data'!$I235-'Invoice Data'!$N235+'Invoice Data'!$J235</f>
        <v>6414.4</v>
      </c>
      <c r="Q235" s="6">
        <f>_xlfn.IFNA(VLOOKUP('Invoice Data'!$A235,BPay!$B$4:$D$10,3,0),0)</f>
        <v>0</v>
      </c>
      <c r="R235" s="8">
        <f t="shared" si="35"/>
        <v>6414.4</v>
      </c>
    </row>
    <row r="236" spans="1:18" x14ac:dyDescent="0.25">
      <c r="A236" s="12">
        <v>32747</v>
      </c>
      <c r="B236" s="6">
        <v>0</v>
      </c>
      <c r="C236" s="23" t="str">
        <f t="shared" si="27"/>
        <v>A</v>
      </c>
      <c r="D236" s="7"/>
      <c r="E236" s="6">
        <v>9491</v>
      </c>
      <c r="F236" s="7">
        <v>2</v>
      </c>
      <c r="G236" s="7" t="str">
        <f t="shared" si="28"/>
        <v>Y</v>
      </c>
      <c r="H236" s="7">
        <f t="shared" si="29"/>
        <v>474.55</v>
      </c>
      <c r="I236" s="6">
        <f t="shared" si="30"/>
        <v>474.55</v>
      </c>
      <c r="J236" s="6" t="b">
        <f t="shared" si="31"/>
        <v>0</v>
      </c>
      <c r="K236" s="6">
        <f t="shared" si="32"/>
        <v>0</v>
      </c>
      <c r="L236" s="7">
        <v>12</v>
      </c>
      <c r="M236" s="7"/>
      <c r="N236" s="6" t="b">
        <f t="shared" si="33"/>
        <v>0</v>
      </c>
      <c r="O236" s="6">
        <f t="shared" si="34"/>
        <v>0</v>
      </c>
      <c r="P236" s="6">
        <f>'Invoice Data'!$B236+'Invoice Data'!$E236-'Invoice Data'!$I236-'Invoice Data'!$N236+'Invoice Data'!$J236</f>
        <v>9016.4500000000007</v>
      </c>
      <c r="Q236" s="6">
        <f>_xlfn.IFNA(VLOOKUP('Invoice Data'!$A236,BPay!$B$4:$D$10,3,0),0)</f>
        <v>0</v>
      </c>
      <c r="R236" s="8">
        <f t="shared" si="35"/>
        <v>9016.4500000000007</v>
      </c>
    </row>
    <row r="237" spans="1:18" x14ac:dyDescent="0.25">
      <c r="A237" s="12">
        <v>32756</v>
      </c>
      <c r="B237" s="6">
        <v>0</v>
      </c>
      <c r="C237" s="23" t="str">
        <f t="shared" si="27"/>
        <v>A</v>
      </c>
      <c r="D237" s="7"/>
      <c r="E237" s="6">
        <v>9967</v>
      </c>
      <c r="F237" s="7">
        <v>2</v>
      </c>
      <c r="G237" s="7" t="str">
        <f t="shared" si="28"/>
        <v>Y</v>
      </c>
      <c r="H237" s="7">
        <f t="shared" si="29"/>
        <v>498.35</v>
      </c>
      <c r="I237" s="6">
        <f t="shared" si="30"/>
        <v>498.35</v>
      </c>
      <c r="J237" s="6" t="b">
        <f t="shared" si="31"/>
        <v>0</v>
      </c>
      <c r="K237" s="6">
        <f t="shared" si="32"/>
        <v>0</v>
      </c>
      <c r="L237" s="7">
        <v>15</v>
      </c>
      <c r="M237" s="7"/>
      <c r="N237" s="6" t="b">
        <f t="shared" si="33"/>
        <v>0</v>
      </c>
      <c r="O237" s="6">
        <f t="shared" si="34"/>
        <v>0</v>
      </c>
      <c r="P237" s="6">
        <f>'Invoice Data'!$B237+'Invoice Data'!$E237-'Invoice Data'!$I237-'Invoice Data'!$N237+'Invoice Data'!$J237</f>
        <v>9468.65</v>
      </c>
      <c r="Q237" s="6">
        <f>_xlfn.IFNA(VLOOKUP('Invoice Data'!$A237,BPay!$B$4:$D$10,3,0),0)</f>
        <v>0</v>
      </c>
      <c r="R237" s="8">
        <f t="shared" si="35"/>
        <v>9468.65</v>
      </c>
    </row>
    <row r="238" spans="1:18" x14ac:dyDescent="0.25">
      <c r="A238" s="12">
        <v>32765</v>
      </c>
      <c r="B238" s="6">
        <v>0</v>
      </c>
      <c r="C238" s="23" t="str">
        <f t="shared" si="27"/>
        <v>A</v>
      </c>
      <c r="D238" s="7"/>
      <c r="E238" s="6">
        <v>6986</v>
      </c>
      <c r="F238" s="7">
        <v>2</v>
      </c>
      <c r="G238" s="7" t="str">
        <f t="shared" si="28"/>
        <v>Y</v>
      </c>
      <c r="H238" s="7">
        <f t="shared" si="29"/>
        <v>349.3</v>
      </c>
      <c r="I238" s="6">
        <f t="shared" si="30"/>
        <v>349.3</v>
      </c>
      <c r="J238" s="6" t="b">
        <f t="shared" si="31"/>
        <v>0</v>
      </c>
      <c r="K238" s="6">
        <f t="shared" si="32"/>
        <v>0</v>
      </c>
      <c r="L238" s="7">
        <v>10</v>
      </c>
      <c r="M238" s="7"/>
      <c r="N238" s="6" t="b">
        <f t="shared" si="33"/>
        <v>0</v>
      </c>
      <c r="O238" s="6">
        <f t="shared" si="34"/>
        <v>0</v>
      </c>
      <c r="P238" s="6">
        <f>'Invoice Data'!$B238+'Invoice Data'!$E238-'Invoice Data'!$I238-'Invoice Data'!$N238+'Invoice Data'!$J238</f>
        <v>6636.7</v>
      </c>
      <c r="Q238" s="6">
        <f>_xlfn.IFNA(VLOOKUP('Invoice Data'!$A238,BPay!$B$4:$D$10,3,0),0)</f>
        <v>0</v>
      </c>
      <c r="R238" s="8">
        <f t="shared" si="35"/>
        <v>6636.7</v>
      </c>
    </row>
    <row r="239" spans="1:18" x14ac:dyDescent="0.25">
      <c r="A239" s="12">
        <v>32774</v>
      </c>
      <c r="B239" s="6">
        <v>0</v>
      </c>
      <c r="C239" s="23" t="str">
        <f t="shared" si="27"/>
        <v>A</v>
      </c>
      <c r="D239" s="7"/>
      <c r="E239" s="6">
        <v>7973</v>
      </c>
      <c r="F239" s="7">
        <v>2</v>
      </c>
      <c r="G239" s="7" t="str">
        <f t="shared" si="28"/>
        <v>Y</v>
      </c>
      <c r="H239" s="7">
        <f t="shared" si="29"/>
        <v>398.65000000000003</v>
      </c>
      <c r="I239" s="6">
        <f t="shared" si="30"/>
        <v>398.65000000000003</v>
      </c>
      <c r="J239" s="6" t="b">
        <f t="shared" si="31"/>
        <v>0</v>
      </c>
      <c r="K239" s="6">
        <f t="shared" si="32"/>
        <v>0</v>
      </c>
      <c r="L239" s="7">
        <v>3</v>
      </c>
      <c r="M239" s="7"/>
      <c r="N239" s="6" t="b">
        <f t="shared" si="33"/>
        <v>0</v>
      </c>
      <c r="O239" s="6">
        <f t="shared" si="34"/>
        <v>0</v>
      </c>
      <c r="P239" s="6">
        <f>'Invoice Data'!$B239+'Invoice Data'!$E239-'Invoice Data'!$I239-'Invoice Data'!$N239+'Invoice Data'!$J239</f>
        <v>7574.35</v>
      </c>
      <c r="Q239" s="6">
        <f>_xlfn.IFNA(VLOOKUP('Invoice Data'!$A239,BPay!$B$4:$D$10,3,0),0)</f>
        <v>0</v>
      </c>
      <c r="R239" s="8">
        <f t="shared" si="35"/>
        <v>7574.35</v>
      </c>
    </row>
    <row r="240" spans="1:18" x14ac:dyDescent="0.25">
      <c r="A240" s="12">
        <v>32783</v>
      </c>
      <c r="B240" s="6">
        <v>0</v>
      </c>
      <c r="C240" s="23" t="str">
        <f t="shared" si="27"/>
        <v>A</v>
      </c>
      <c r="D240" s="7"/>
      <c r="E240" s="6">
        <v>4722</v>
      </c>
      <c r="F240" s="7">
        <v>1</v>
      </c>
      <c r="G240" s="7" t="str">
        <f t="shared" si="28"/>
        <v/>
      </c>
      <c r="H240" s="7">
        <f t="shared" si="29"/>
        <v>0</v>
      </c>
      <c r="I240" s="6">
        <f t="shared" si="30"/>
        <v>0</v>
      </c>
      <c r="J240" s="6" t="b">
        <f t="shared" si="31"/>
        <v>0</v>
      </c>
      <c r="K240" s="6">
        <f t="shared" si="32"/>
        <v>0</v>
      </c>
      <c r="L240" s="7">
        <v>5</v>
      </c>
      <c r="M240" s="7"/>
      <c r="N240" s="6" t="b">
        <f t="shared" si="33"/>
        <v>0</v>
      </c>
      <c r="O240" s="6">
        <f t="shared" si="34"/>
        <v>0</v>
      </c>
      <c r="P240" s="6">
        <f>'Invoice Data'!$B240+'Invoice Data'!$E240-'Invoice Data'!$I240-'Invoice Data'!$N240+'Invoice Data'!$J240</f>
        <v>4722</v>
      </c>
      <c r="Q240" s="6">
        <f>_xlfn.IFNA(VLOOKUP('Invoice Data'!$A240,BPay!$B$4:$D$10,3,0),0)</f>
        <v>0</v>
      </c>
      <c r="R240" s="8">
        <f t="shared" si="35"/>
        <v>4722</v>
      </c>
    </row>
    <row r="241" spans="1:18" x14ac:dyDescent="0.25">
      <c r="A241" s="12">
        <v>32792</v>
      </c>
      <c r="B241" s="6">
        <v>0</v>
      </c>
      <c r="C241" s="23" t="str">
        <f t="shared" si="27"/>
        <v>A</v>
      </c>
      <c r="D241" s="7"/>
      <c r="E241" s="6">
        <v>5585</v>
      </c>
      <c r="F241" s="7">
        <v>1</v>
      </c>
      <c r="G241" s="7" t="str">
        <f t="shared" si="28"/>
        <v/>
      </c>
      <c r="H241" s="7">
        <f t="shared" si="29"/>
        <v>0</v>
      </c>
      <c r="I241" s="6">
        <f t="shared" si="30"/>
        <v>0</v>
      </c>
      <c r="J241" s="6" t="b">
        <f t="shared" si="31"/>
        <v>0</v>
      </c>
      <c r="K241" s="6">
        <f t="shared" si="32"/>
        <v>0</v>
      </c>
      <c r="L241" s="7">
        <v>1</v>
      </c>
      <c r="M241" s="7"/>
      <c r="N241" s="6" t="b">
        <f t="shared" si="33"/>
        <v>0</v>
      </c>
      <c r="O241" s="6">
        <f t="shared" si="34"/>
        <v>0</v>
      </c>
      <c r="P241" s="6">
        <f>'Invoice Data'!$B241+'Invoice Data'!$E241-'Invoice Data'!$I241-'Invoice Data'!$N241+'Invoice Data'!$J241</f>
        <v>5585</v>
      </c>
      <c r="Q241" s="6">
        <f>_xlfn.IFNA(VLOOKUP('Invoice Data'!$A241,BPay!$B$4:$D$10,3,0),0)</f>
        <v>0</v>
      </c>
      <c r="R241" s="8">
        <f t="shared" si="35"/>
        <v>5585</v>
      </c>
    </row>
    <row r="242" spans="1:18" x14ac:dyDescent="0.25">
      <c r="A242" s="12">
        <v>32809</v>
      </c>
      <c r="B242" s="6">
        <v>0</v>
      </c>
      <c r="C242" s="23" t="str">
        <f t="shared" si="27"/>
        <v>A</v>
      </c>
      <c r="D242" s="7"/>
      <c r="E242" s="6">
        <v>6477</v>
      </c>
      <c r="F242" s="7">
        <v>2</v>
      </c>
      <c r="G242" s="7" t="str">
        <f t="shared" si="28"/>
        <v>Y</v>
      </c>
      <c r="H242" s="7">
        <f t="shared" si="29"/>
        <v>323.85000000000002</v>
      </c>
      <c r="I242" s="6">
        <f t="shared" si="30"/>
        <v>323.85000000000002</v>
      </c>
      <c r="J242" s="6" t="b">
        <f t="shared" si="31"/>
        <v>0</v>
      </c>
      <c r="K242" s="6">
        <f t="shared" si="32"/>
        <v>0</v>
      </c>
      <c r="L242" s="7">
        <v>7</v>
      </c>
      <c r="M242" s="7"/>
      <c r="N242" s="6" t="b">
        <f t="shared" si="33"/>
        <v>0</v>
      </c>
      <c r="O242" s="6">
        <f t="shared" si="34"/>
        <v>0</v>
      </c>
      <c r="P242" s="6">
        <f>'Invoice Data'!$B242+'Invoice Data'!$E242-'Invoice Data'!$I242-'Invoice Data'!$N242+'Invoice Data'!$J242</f>
        <v>6153.15</v>
      </c>
      <c r="Q242" s="6">
        <f>_xlfn.IFNA(VLOOKUP('Invoice Data'!$A242,BPay!$B$4:$D$10,3,0),0)</f>
        <v>0</v>
      </c>
      <c r="R242" s="8">
        <f t="shared" si="35"/>
        <v>6153.15</v>
      </c>
    </row>
    <row r="243" spans="1:18" x14ac:dyDescent="0.25">
      <c r="A243" s="12">
        <v>32818</v>
      </c>
      <c r="B243" s="6">
        <v>0</v>
      </c>
      <c r="C243" s="23" t="str">
        <f t="shared" si="27"/>
        <v>A</v>
      </c>
      <c r="D243" s="7"/>
      <c r="E243" s="6">
        <v>8855</v>
      </c>
      <c r="F243" s="7">
        <v>2</v>
      </c>
      <c r="G243" s="7" t="str">
        <f t="shared" si="28"/>
        <v>Y</v>
      </c>
      <c r="H243" s="7">
        <f t="shared" si="29"/>
        <v>442.75</v>
      </c>
      <c r="I243" s="6">
        <f t="shared" si="30"/>
        <v>442.75</v>
      </c>
      <c r="J243" s="6" t="b">
        <f t="shared" si="31"/>
        <v>0</v>
      </c>
      <c r="K243" s="6">
        <f t="shared" si="32"/>
        <v>0</v>
      </c>
      <c r="L243" s="7">
        <v>13</v>
      </c>
      <c r="M243" s="7"/>
      <c r="N243" s="6" t="b">
        <f t="shared" si="33"/>
        <v>0</v>
      </c>
      <c r="O243" s="6">
        <f t="shared" si="34"/>
        <v>0</v>
      </c>
      <c r="P243" s="6">
        <f>'Invoice Data'!$B243+'Invoice Data'!$E243-'Invoice Data'!$I243-'Invoice Data'!$N243+'Invoice Data'!$J243</f>
        <v>8412.25</v>
      </c>
      <c r="Q243" s="6">
        <f>_xlfn.IFNA(VLOOKUP('Invoice Data'!$A243,BPay!$B$4:$D$10,3,0),0)</f>
        <v>0</v>
      </c>
      <c r="R243" s="8">
        <f t="shared" si="35"/>
        <v>8412.25</v>
      </c>
    </row>
    <row r="244" spans="1:18" x14ac:dyDescent="0.25">
      <c r="A244" s="12">
        <v>32827</v>
      </c>
      <c r="B244" s="6">
        <v>0</v>
      </c>
      <c r="C244" s="23" t="str">
        <f t="shared" si="27"/>
        <v>A</v>
      </c>
      <c r="D244" s="7"/>
      <c r="E244" s="6">
        <v>5175</v>
      </c>
      <c r="F244" s="7">
        <v>1</v>
      </c>
      <c r="G244" s="7" t="str">
        <f t="shared" si="28"/>
        <v/>
      </c>
      <c r="H244" s="7">
        <f t="shared" si="29"/>
        <v>0</v>
      </c>
      <c r="I244" s="6">
        <f t="shared" si="30"/>
        <v>0</v>
      </c>
      <c r="J244" s="6" t="b">
        <f t="shared" si="31"/>
        <v>0</v>
      </c>
      <c r="K244" s="6">
        <f t="shared" si="32"/>
        <v>0</v>
      </c>
      <c r="L244" s="7">
        <v>9</v>
      </c>
      <c r="M244" s="7"/>
      <c r="N244" s="6" t="b">
        <f t="shared" si="33"/>
        <v>0</v>
      </c>
      <c r="O244" s="6">
        <f t="shared" si="34"/>
        <v>0</v>
      </c>
      <c r="P244" s="6">
        <f>'Invoice Data'!$B244+'Invoice Data'!$E244-'Invoice Data'!$I244-'Invoice Data'!$N244+'Invoice Data'!$J244</f>
        <v>5175</v>
      </c>
      <c r="Q244" s="6">
        <f>_xlfn.IFNA(VLOOKUP('Invoice Data'!$A244,BPay!$B$4:$D$10,3,0),0)</f>
        <v>0</v>
      </c>
      <c r="R244" s="8">
        <f t="shared" si="35"/>
        <v>5175</v>
      </c>
    </row>
    <row r="245" spans="1:18" x14ac:dyDescent="0.25">
      <c r="A245" s="12">
        <v>32836</v>
      </c>
      <c r="B245" s="6">
        <v>0</v>
      </c>
      <c r="C245" s="23" t="str">
        <f t="shared" si="27"/>
        <v>A</v>
      </c>
      <c r="D245" s="7"/>
      <c r="E245" s="6">
        <v>9024</v>
      </c>
      <c r="F245" s="7">
        <v>2</v>
      </c>
      <c r="G245" s="7" t="str">
        <f t="shared" si="28"/>
        <v>Y</v>
      </c>
      <c r="H245" s="7">
        <f t="shared" si="29"/>
        <v>451.20000000000005</v>
      </c>
      <c r="I245" s="6">
        <f t="shared" si="30"/>
        <v>451.20000000000005</v>
      </c>
      <c r="J245" s="6" t="b">
        <f t="shared" si="31"/>
        <v>0</v>
      </c>
      <c r="K245" s="6">
        <f t="shared" si="32"/>
        <v>0</v>
      </c>
      <c r="L245" s="7">
        <v>7</v>
      </c>
      <c r="M245" s="7"/>
      <c r="N245" s="6" t="b">
        <f t="shared" si="33"/>
        <v>0</v>
      </c>
      <c r="O245" s="6">
        <f t="shared" si="34"/>
        <v>0</v>
      </c>
      <c r="P245" s="6">
        <f>'Invoice Data'!$B245+'Invoice Data'!$E245-'Invoice Data'!$I245-'Invoice Data'!$N245+'Invoice Data'!$J245</f>
        <v>8572.7999999999993</v>
      </c>
      <c r="Q245" s="6">
        <f>_xlfn.IFNA(VLOOKUP('Invoice Data'!$A245,BPay!$B$4:$D$10,3,0),0)</f>
        <v>0</v>
      </c>
      <c r="R245" s="8">
        <f t="shared" si="35"/>
        <v>8572.7999999999993</v>
      </c>
    </row>
    <row r="246" spans="1:18" x14ac:dyDescent="0.25">
      <c r="A246" s="12">
        <v>32845</v>
      </c>
      <c r="B246" s="6">
        <v>0</v>
      </c>
      <c r="C246" s="23" t="str">
        <f t="shared" si="27"/>
        <v>A</v>
      </c>
      <c r="D246" s="7"/>
      <c r="E246" s="6">
        <v>4679</v>
      </c>
      <c r="F246" s="7">
        <v>1</v>
      </c>
      <c r="G246" s="7" t="str">
        <f t="shared" si="28"/>
        <v/>
      </c>
      <c r="H246" s="7">
        <f t="shared" si="29"/>
        <v>0</v>
      </c>
      <c r="I246" s="6">
        <f t="shared" si="30"/>
        <v>0</v>
      </c>
      <c r="J246" s="6" t="b">
        <f t="shared" si="31"/>
        <v>0</v>
      </c>
      <c r="K246" s="6">
        <f t="shared" si="32"/>
        <v>0</v>
      </c>
      <c r="L246" s="7">
        <v>14</v>
      </c>
      <c r="M246" s="7"/>
      <c r="N246" s="6" t="b">
        <f t="shared" si="33"/>
        <v>0</v>
      </c>
      <c r="O246" s="6">
        <f t="shared" si="34"/>
        <v>0</v>
      </c>
      <c r="P246" s="6">
        <f>'Invoice Data'!$B246+'Invoice Data'!$E246-'Invoice Data'!$I246-'Invoice Data'!$N246+'Invoice Data'!$J246</f>
        <v>4679</v>
      </c>
      <c r="Q246" s="6">
        <f>_xlfn.IFNA(VLOOKUP('Invoice Data'!$A246,BPay!$B$4:$D$10,3,0),0)</f>
        <v>0</v>
      </c>
      <c r="R246" s="8">
        <f t="shared" si="35"/>
        <v>4679</v>
      </c>
    </row>
    <row r="247" spans="1:18" x14ac:dyDescent="0.25">
      <c r="A247" s="12">
        <v>32854</v>
      </c>
      <c r="B247" s="6">
        <v>0</v>
      </c>
      <c r="C247" s="23" t="str">
        <f t="shared" si="27"/>
        <v>A</v>
      </c>
      <c r="D247" s="7"/>
      <c r="E247" s="6">
        <v>8746</v>
      </c>
      <c r="F247" s="7">
        <v>2</v>
      </c>
      <c r="G247" s="7" t="str">
        <f t="shared" si="28"/>
        <v>Y</v>
      </c>
      <c r="H247" s="7">
        <f t="shared" si="29"/>
        <v>437.3</v>
      </c>
      <c r="I247" s="6">
        <f t="shared" si="30"/>
        <v>437.3</v>
      </c>
      <c r="J247" s="6" t="b">
        <f t="shared" si="31"/>
        <v>0</v>
      </c>
      <c r="K247" s="6">
        <f t="shared" si="32"/>
        <v>0</v>
      </c>
      <c r="L247" s="7">
        <v>13</v>
      </c>
      <c r="M247" s="7"/>
      <c r="N247" s="6" t="b">
        <f t="shared" si="33"/>
        <v>0</v>
      </c>
      <c r="O247" s="6">
        <f t="shared" si="34"/>
        <v>0</v>
      </c>
      <c r="P247" s="6">
        <f>'Invoice Data'!$B247+'Invoice Data'!$E247-'Invoice Data'!$I247-'Invoice Data'!$N247+'Invoice Data'!$J247</f>
        <v>8308.7000000000007</v>
      </c>
      <c r="Q247" s="6">
        <f>_xlfn.IFNA(VLOOKUP('Invoice Data'!$A247,BPay!$B$4:$D$10,3,0),0)</f>
        <v>0</v>
      </c>
      <c r="R247" s="8">
        <f t="shared" si="35"/>
        <v>8308.7000000000007</v>
      </c>
    </row>
    <row r="248" spans="1:18" x14ac:dyDescent="0.25">
      <c r="A248" s="12">
        <v>32863</v>
      </c>
      <c r="B248" s="6">
        <v>0</v>
      </c>
      <c r="C248" s="23" t="str">
        <f t="shared" si="27"/>
        <v>A</v>
      </c>
      <c r="D248" s="7"/>
      <c r="E248" s="6">
        <v>4445</v>
      </c>
      <c r="F248" s="7">
        <v>1</v>
      </c>
      <c r="G248" s="7" t="str">
        <f t="shared" si="28"/>
        <v/>
      </c>
      <c r="H248" s="7">
        <f t="shared" si="29"/>
        <v>0</v>
      </c>
      <c r="I248" s="6">
        <f t="shared" si="30"/>
        <v>0</v>
      </c>
      <c r="J248" s="6" t="b">
        <f t="shared" si="31"/>
        <v>0</v>
      </c>
      <c r="K248" s="6">
        <f t="shared" si="32"/>
        <v>0</v>
      </c>
      <c r="L248" s="7">
        <v>13</v>
      </c>
      <c r="M248" s="7"/>
      <c r="N248" s="6" t="b">
        <f t="shared" si="33"/>
        <v>0</v>
      </c>
      <c r="O248" s="6">
        <f t="shared" si="34"/>
        <v>0</v>
      </c>
      <c r="P248" s="6">
        <f>'Invoice Data'!$B248+'Invoice Data'!$E248-'Invoice Data'!$I248-'Invoice Data'!$N248+'Invoice Data'!$J248</f>
        <v>4445</v>
      </c>
      <c r="Q248" s="6">
        <f>_xlfn.IFNA(VLOOKUP('Invoice Data'!$A248,BPay!$B$4:$D$10,3,0),0)</f>
        <v>0</v>
      </c>
      <c r="R248" s="8">
        <f t="shared" si="35"/>
        <v>4445</v>
      </c>
    </row>
    <row r="249" spans="1:18" x14ac:dyDescent="0.25">
      <c r="A249" s="12">
        <v>32872</v>
      </c>
      <c r="B249" s="6">
        <v>0</v>
      </c>
      <c r="C249" s="23" t="str">
        <f t="shared" si="27"/>
        <v>A</v>
      </c>
      <c r="D249" s="7"/>
      <c r="E249" s="6">
        <v>7306</v>
      </c>
      <c r="F249" s="7">
        <v>2</v>
      </c>
      <c r="G249" s="7" t="str">
        <f t="shared" si="28"/>
        <v>Y</v>
      </c>
      <c r="H249" s="7">
        <f t="shared" si="29"/>
        <v>365.3</v>
      </c>
      <c r="I249" s="6">
        <f t="shared" si="30"/>
        <v>365.3</v>
      </c>
      <c r="J249" s="6" t="b">
        <f t="shared" si="31"/>
        <v>0</v>
      </c>
      <c r="K249" s="6">
        <f t="shared" si="32"/>
        <v>0</v>
      </c>
      <c r="L249" s="7">
        <v>5</v>
      </c>
      <c r="M249" s="7"/>
      <c r="N249" s="6" t="b">
        <f t="shared" si="33"/>
        <v>0</v>
      </c>
      <c r="O249" s="6">
        <f t="shared" si="34"/>
        <v>0</v>
      </c>
      <c r="P249" s="6">
        <f>'Invoice Data'!$B249+'Invoice Data'!$E249-'Invoice Data'!$I249-'Invoice Data'!$N249+'Invoice Data'!$J249</f>
        <v>6940.7</v>
      </c>
      <c r="Q249" s="6">
        <f>_xlfn.IFNA(VLOOKUP('Invoice Data'!$A249,BPay!$B$4:$D$10,3,0),0)</f>
        <v>0</v>
      </c>
      <c r="R249" s="8">
        <f t="shared" si="35"/>
        <v>6940.7</v>
      </c>
    </row>
    <row r="250" spans="1:18" x14ac:dyDescent="0.25">
      <c r="A250" s="12">
        <v>32881</v>
      </c>
      <c r="B250" s="6">
        <v>0</v>
      </c>
      <c r="C250" s="23" t="str">
        <f t="shared" si="27"/>
        <v>A</v>
      </c>
      <c r="D250" s="7"/>
      <c r="E250" s="6">
        <v>4117</v>
      </c>
      <c r="F250" s="7">
        <v>1</v>
      </c>
      <c r="G250" s="7" t="str">
        <f t="shared" si="28"/>
        <v/>
      </c>
      <c r="H250" s="7">
        <f t="shared" si="29"/>
        <v>0</v>
      </c>
      <c r="I250" s="6">
        <f t="shared" si="30"/>
        <v>0</v>
      </c>
      <c r="J250" s="6" t="b">
        <f t="shared" si="31"/>
        <v>0</v>
      </c>
      <c r="K250" s="6">
        <f t="shared" si="32"/>
        <v>0</v>
      </c>
      <c r="L250" s="7">
        <v>4</v>
      </c>
      <c r="M250" s="7"/>
      <c r="N250" s="6" t="b">
        <f t="shared" si="33"/>
        <v>0</v>
      </c>
      <c r="O250" s="6">
        <f t="shared" si="34"/>
        <v>0</v>
      </c>
      <c r="P250" s="6">
        <f>'Invoice Data'!$B250+'Invoice Data'!$E250-'Invoice Data'!$I250-'Invoice Data'!$N250+'Invoice Data'!$J250</f>
        <v>4117</v>
      </c>
      <c r="Q250" s="6">
        <f>_xlfn.IFNA(VLOOKUP('Invoice Data'!$A250,BPay!$B$4:$D$10,3,0),0)</f>
        <v>0</v>
      </c>
      <c r="R250" s="8">
        <f t="shared" si="35"/>
        <v>4117</v>
      </c>
    </row>
    <row r="251" spans="1:18" x14ac:dyDescent="0.25">
      <c r="A251" s="12">
        <v>32890</v>
      </c>
      <c r="B251" s="6">
        <v>0</v>
      </c>
      <c r="C251" s="23" t="str">
        <f t="shared" si="27"/>
        <v>A</v>
      </c>
      <c r="D251" s="7"/>
      <c r="E251" s="6">
        <v>7715</v>
      </c>
      <c r="F251" s="7">
        <v>2</v>
      </c>
      <c r="G251" s="7" t="str">
        <f t="shared" si="28"/>
        <v>Y</v>
      </c>
      <c r="H251" s="7">
        <f t="shared" si="29"/>
        <v>385.75</v>
      </c>
      <c r="I251" s="6">
        <f t="shared" si="30"/>
        <v>385.75</v>
      </c>
      <c r="J251" s="6" t="b">
        <f t="shared" si="31"/>
        <v>0</v>
      </c>
      <c r="K251" s="6">
        <f t="shared" si="32"/>
        <v>0</v>
      </c>
      <c r="L251" s="7">
        <v>8</v>
      </c>
      <c r="M251" s="7"/>
      <c r="N251" s="6" t="b">
        <f t="shared" si="33"/>
        <v>0</v>
      </c>
      <c r="O251" s="6">
        <f t="shared" si="34"/>
        <v>0</v>
      </c>
      <c r="P251" s="6">
        <f>'Invoice Data'!$B251+'Invoice Data'!$E251-'Invoice Data'!$I251-'Invoice Data'!$N251+'Invoice Data'!$J251</f>
        <v>7329.25</v>
      </c>
      <c r="Q251" s="6">
        <f>_xlfn.IFNA(VLOOKUP('Invoice Data'!$A251,BPay!$B$4:$D$10,3,0),0)</f>
        <v>0</v>
      </c>
      <c r="R251" s="8">
        <f t="shared" si="35"/>
        <v>7329.25</v>
      </c>
    </row>
    <row r="252" spans="1:18" x14ac:dyDescent="0.25">
      <c r="A252" s="12">
        <v>32907</v>
      </c>
      <c r="B252" s="6">
        <v>0</v>
      </c>
      <c r="C252" s="23" t="str">
        <f t="shared" si="27"/>
        <v>A</v>
      </c>
      <c r="D252" s="7"/>
      <c r="E252" s="6">
        <v>9458</v>
      </c>
      <c r="F252" s="7">
        <v>2</v>
      </c>
      <c r="G252" s="7" t="str">
        <f t="shared" si="28"/>
        <v>Y</v>
      </c>
      <c r="H252" s="7">
        <f t="shared" si="29"/>
        <v>472.90000000000003</v>
      </c>
      <c r="I252" s="6">
        <f t="shared" si="30"/>
        <v>472.90000000000003</v>
      </c>
      <c r="J252" s="6" t="b">
        <f t="shared" si="31"/>
        <v>0</v>
      </c>
      <c r="K252" s="6">
        <f t="shared" si="32"/>
        <v>0</v>
      </c>
      <c r="L252" s="7">
        <v>15</v>
      </c>
      <c r="M252" s="7"/>
      <c r="N252" s="6" t="b">
        <f t="shared" si="33"/>
        <v>0</v>
      </c>
      <c r="O252" s="6">
        <f t="shared" si="34"/>
        <v>0</v>
      </c>
      <c r="P252" s="6">
        <f>'Invoice Data'!$B252+'Invoice Data'!$E252-'Invoice Data'!$I252-'Invoice Data'!$N252+'Invoice Data'!$J252</f>
        <v>8985.1</v>
      </c>
      <c r="Q252" s="6">
        <f>_xlfn.IFNA(VLOOKUP('Invoice Data'!$A252,BPay!$B$4:$D$10,3,0),0)</f>
        <v>0</v>
      </c>
      <c r="R252" s="8">
        <f t="shared" si="35"/>
        <v>8985.1</v>
      </c>
    </row>
    <row r="253" spans="1:18" x14ac:dyDescent="0.25">
      <c r="A253" s="12">
        <v>32916</v>
      </c>
      <c r="B253" s="6">
        <v>0</v>
      </c>
      <c r="C253" s="23" t="str">
        <f t="shared" si="27"/>
        <v>A</v>
      </c>
      <c r="D253" s="7"/>
      <c r="E253" s="6">
        <v>9824</v>
      </c>
      <c r="F253" s="7">
        <v>2</v>
      </c>
      <c r="G253" s="7" t="str">
        <f t="shared" si="28"/>
        <v>Y</v>
      </c>
      <c r="H253" s="7">
        <f t="shared" si="29"/>
        <v>491.20000000000005</v>
      </c>
      <c r="I253" s="6">
        <f t="shared" si="30"/>
        <v>491.20000000000005</v>
      </c>
      <c r="J253" s="6" t="b">
        <f t="shared" si="31"/>
        <v>0</v>
      </c>
      <c r="K253" s="6">
        <f t="shared" si="32"/>
        <v>0</v>
      </c>
      <c r="L253" s="7">
        <v>5</v>
      </c>
      <c r="M253" s="7"/>
      <c r="N253" s="6" t="b">
        <f t="shared" si="33"/>
        <v>0</v>
      </c>
      <c r="O253" s="6">
        <f t="shared" si="34"/>
        <v>0</v>
      </c>
      <c r="P253" s="6">
        <f>'Invoice Data'!$B253+'Invoice Data'!$E253-'Invoice Data'!$I253-'Invoice Data'!$N253+'Invoice Data'!$J253</f>
        <v>9332.7999999999993</v>
      </c>
      <c r="Q253" s="6">
        <f>_xlfn.IFNA(VLOOKUP('Invoice Data'!$A253,BPay!$B$4:$D$10,3,0),0)</f>
        <v>0</v>
      </c>
      <c r="R253" s="8">
        <f t="shared" si="35"/>
        <v>9332.7999999999993</v>
      </c>
    </row>
    <row r="254" spans="1:18" x14ac:dyDescent="0.25">
      <c r="A254" s="12">
        <v>32925</v>
      </c>
      <c r="B254" s="6">
        <v>0</v>
      </c>
      <c r="C254" s="23" t="str">
        <f t="shared" si="27"/>
        <v>A</v>
      </c>
      <c r="D254" s="7"/>
      <c r="E254" s="6">
        <v>6381</v>
      </c>
      <c r="F254" s="7">
        <v>2</v>
      </c>
      <c r="G254" s="7" t="str">
        <f t="shared" si="28"/>
        <v>Y</v>
      </c>
      <c r="H254" s="7">
        <f t="shared" si="29"/>
        <v>319.05</v>
      </c>
      <c r="I254" s="6">
        <f t="shared" si="30"/>
        <v>319.05</v>
      </c>
      <c r="J254" s="6" t="b">
        <f t="shared" si="31"/>
        <v>0</v>
      </c>
      <c r="K254" s="6">
        <f t="shared" si="32"/>
        <v>0</v>
      </c>
      <c r="L254" s="7">
        <v>4</v>
      </c>
      <c r="M254" s="7"/>
      <c r="N254" s="6" t="b">
        <f t="shared" si="33"/>
        <v>0</v>
      </c>
      <c r="O254" s="6">
        <f t="shared" si="34"/>
        <v>0</v>
      </c>
      <c r="P254" s="6">
        <f>'Invoice Data'!$B254+'Invoice Data'!$E254-'Invoice Data'!$I254-'Invoice Data'!$N254+'Invoice Data'!$J254</f>
        <v>6061.95</v>
      </c>
      <c r="Q254" s="6">
        <f>_xlfn.IFNA(VLOOKUP('Invoice Data'!$A254,BPay!$B$4:$D$10,3,0),0)</f>
        <v>0</v>
      </c>
      <c r="R254" s="8">
        <f t="shared" si="35"/>
        <v>6061.95</v>
      </c>
    </row>
    <row r="255" spans="1:18" x14ac:dyDescent="0.25">
      <c r="A255" s="12">
        <v>32934</v>
      </c>
      <c r="B255" s="6">
        <v>0</v>
      </c>
      <c r="C255" s="23" t="str">
        <f t="shared" si="27"/>
        <v>A</v>
      </c>
      <c r="D255" s="7"/>
      <c r="E255" s="6">
        <v>4858</v>
      </c>
      <c r="F255" s="7">
        <v>1</v>
      </c>
      <c r="G255" s="7" t="str">
        <f t="shared" si="28"/>
        <v/>
      </c>
      <c r="H255" s="7">
        <f t="shared" si="29"/>
        <v>0</v>
      </c>
      <c r="I255" s="6">
        <f t="shared" si="30"/>
        <v>0</v>
      </c>
      <c r="J255" s="6" t="b">
        <f t="shared" si="31"/>
        <v>0</v>
      </c>
      <c r="K255" s="6">
        <f t="shared" si="32"/>
        <v>0</v>
      </c>
      <c r="L255" s="7">
        <v>8</v>
      </c>
      <c r="M255" s="7"/>
      <c r="N255" s="6" t="b">
        <f t="shared" si="33"/>
        <v>0</v>
      </c>
      <c r="O255" s="6">
        <f t="shared" si="34"/>
        <v>0</v>
      </c>
      <c r="P255" s="6">
        <f>'Invoice Data'!$B255+'Invoice Data'!$E255-'Invoice Data'!$I255-'Invoice Data'!$N255+'Invoice Data'!$J255</f>
        <v>4858</v>
      </c>
      <c r="Q255" s="6">
        <f>_xlfn.IFNA(VLOOKUP('Invoice Data'!$A255,BPay!$B$4:$D$10,3,0),0)</f>
        <v>0</v>
      </c>
      <c r="R255" s="8">
        <f t="shared" si="35"/>
        <v>4858</v>
      </c>
    </row>
    <row r="256" spans="1:18" x14ac:dyDescent="0.25">
      <c r="A256" s="12">
        <v>32943</v>
      </c>
      <c r="B256" s="6">
        <v>0</v>
      </c>
      <c r="C256" s="23" t="str">
        <f t="shared" si="27"/>
        <v>A</v>
      </c>
      <c r="D256" s="7"/>
      <c r="E256" s="6">
        <v>5546</v>
      </c>
      <c r="F256" s="7">
        <v>1</v>
      </c>
      <c r="G256" s="7" t="str">
        <f t="shared" si="28"/>
        <v/>
      </c>
      <c r="H256" s="7">
        <f t="shared" si="29"/>
        <v>0</v>
      </c>
      <c r="I256" s="6">
        <f t="shared" si="30"/>
        <v>0</v>
      </c>
      <c r="J256" s="6" t="b">
        <f t="shared" si="31"/>
        <v>0</v>
      </c>
      <c r="K256" s="6">
        <f t="shared" si="32"/>
        <v>0</v>
      </c>
      <c r="L256" s="7">
        <v>3</v>
      </c>
      <c r="M256" s="7"/>
      <c r="N256" s="6" t="b">
        <f t="shared" si="33"/>
        <v>0</v>
      </c>
      <c r="O256" s="6">
        <f t="shared" si="34"/>
        <v>0</v>
      </c>
      <c r="P256" s="6">
        <f>'Invoice Data'!$B256+'Invoice Data'!$E256-'Invoice Data'!$I256-'Invoice Data'!$N256+'Invoice Data'!$J256</f>
        <v>5546</v>
      </c>
      <c r="Q256" s="6">
        <f>_xlfn.IFNA(VLOOKUP('Invoice Data'!$A256,BPay!$B$4:$D$10,3,0),0)</f>
        <v>0</v>
      </c>
      <c r="R256" s="8">
        <f t="shared" si="35"/>
        <v>5546</v>
      </c>
    </row>
    <row r="257" spans="1:18" x14ac:dyDescent="0.25">
      <c r="A257" s="12">
        <v>32952</v>
      </c>
      <c r="B257" s="6">
        <v>0</v>
      </c>
      <c r="C257" s="23" t="str">
        <f t="shared" si="27"/>
        <v>A</v>
      </c>
      <c r="D257" s="7"/>
      <c r="E257" s="6">
        <v>4084</v>
      </c>
      <c r="F257" s="7">
        <v>1</v>
      </c>
      <c r="G257" s="7" t="str">
        <f t="shared" si="28"/>
        <v/>
      </c>
      <c r="H257" s="7">
        <f t="shared" si="29"/>
        <v>0</v>
      </c>
      <c r="I257" s="6">
        <f t="shared" si="30"/>
        <v>0</v>
      </c>
      <c r="J257" s="6" t="b">
        <f t="shared" si="31"/>
        <v>0</v>
      </c>
      <c r="K257" s="6">
        <f t="shared" si="32"/>
        <v>0</v>
      </c>
      <c r="L257" s="7">
        <v>5</v>
      </c>
      <c r="M257" s="7"/>
      <c r="N257" s="6" t="b">
        <f t="shared" si="33"/>
        <v>0</v>
      </c>
      <c r="O257" s="6">
        <f t="shared" si="34"/>
        <v>0</v>
      </c>
      <c r="P257" s="6">
        <f>'Invoice Data'!$B257+'Invoice Data'!$E257-'Invoice Data'!$I257-'Invoice Data'!$N257+'Invoice Data'!$J257</f>
        <v>4084</v>
      </c>
      <c r="Q257" s="6">
        <f>_xlfn.IFNA(VLOOKUP('Invoice Data'!$A257,BPay!$B$4:$D$10,3,0),0)</f>
        <v>0</v>
      </c>
      <c r="R257" s="8">
        <f t="shared" si="35"/>
        <v>4084</v>
      </c>
    </row>
    <row r="258" spans="1:18" x14ac:dyDescent="0.25">
      <c r="A258" s="12">
        <v>32961</v>
      </c>
      <c r="B258" s="6">
        <v>0</v>
      </c>
      <c r="C258" s="23" t="str">
        <f t="shared" si="27"/>
        <v>A</v>
      </c>
      <c r="D258" s="7"/>
      <c r="E258" s="6">
        <v>9792</v>
      </c>
      <c r="F258" s="7">
        <v>2</v>
      </c>
      <c r="G258" s="7" t="str">
        <f t="shared" si="28"/>
        <v>Y</v>
      </c>
      <c r="H258" s="7">
        <f t="shared" si="29"/>
        <v>489.6</v>
      </c>
      <c r="I258" s="6">
        <f t="shared" si="30"/>
        <v>489.6</v>
      </c>
      <c r="J258" s="6" t="b">
        <f t="shared" si="31"/>
        <v>0</v>
      </c>
      <c r="K258" s="6">
        <f t="shared" si="32"/>
        <v>0</v>
      </c>
      <c r="L258" s="7">
        <v>7</v>
      </c>
      <c r="M258" s="7"/>
      <c r="N258" s="6" t="b">
        <f t="shared" si="33"/>
        <v>0</v>
      </c>
      <c r="O258" s="6">
        <f t="shared" si="34"/>
        <v>0</v>
      </c>
      <c r="P258" s="6">
        <f>'Invoice Data'!$B258+'Invoice Data'!$E258-'Invoice Data'!$I258-'Invoice Data'!$N258+'Invoice Data'!$J258</f>
        <v>9302.4</v>
      </c>
      <c r="Q258" s="6">
        <f>_xlfn.IFNA(VLOOKUP('Invoice Data'!$A258,BPay!$B$4:$D$10,3,0),0)</f>
        <v>0</v>
      </c>
      <c r="R258" s="8">
        <f t="shared" si="35"/>
        <v>9302.4</v>
      </c>
    </row>
    <row r="259" spans="1:18" x14ac:dyDescent="0.25">
      <c r="A259" s="12">
        <v>32970</v>
      </c>
      <c r="B259" s="6">
        <v>0</v>
      </c>
      <c r="C259" s="23" t="str">
        <f t="shared" si="27"/>
        <v>A</v>
      </c>
      <c r="D259" s="7"/>
      <c r="E259" s="6">
        <v>8388</v>
      </c>
      <c r="F259" s="7">
        <v>2</v>
      </c>
      <c r="G259" s="7" t="str">
        <f t="shared" si="28"/>
        <v>Y</v>
      </c>
      <c r="H259" s="7">
        <f t="shared" si="29"/>
        <v>419.40000000000003</v>
      </c>
      <c r="I259" s="6">
        <f t="shared" si="30"/>
        <v>419.40000000000003</v>
      </c>
      <c r="J259" s="6" t="b">
        <f t="shared" si="31"/>
        <v>0</v>
      </c>
      <c r="K259" s="6">
        <f t="shared" si="32"/>
        <v>0</v>
      </c>
      <c r="L259" s="7">
        <v>13</v>
      </c>
      <c r="M259" s="7"/>
      <c r="N259" s="6" t="b">
        <f t="shared" si="33"/>
        <v>0</v>
      </c>
      <c r="O259" s="6">
        <f t="shared" si="34"/>
        <v>0</v>
      </c>
      <c r="P259" s="6">
        <f>'Invoice Data'!$B259+'Invoice Data'!$E259-'Invoice Data'!$I259-'Invoice Data'!$N259+'Invoice Data'!$J259</f>
        <v>7968.6</v>
      </c>
      <c r="Q259" s="6">
        <f>_xlfn.IFNA(VLOOKUP('Invoice Data'!$A259,BPay!$B$4:$D$10,3,0),0)</f>
        <v>0</v>
      </c>
      <c r="R259" s="8">
        <f t="shared" si="35"/>
        <v>7968.6</v>
      </c>
    </row>
    <row r="260" spans="1:18" x14ac:dyDescent="0.25">
      <c r="A260" s="12">
        <v>32989</v>
      </c>
      <c r="B260" s="6">
        <v>0</v>
      </c>
      <c r="C260" s="23" t="str">
        <f t="shared" si="27"/>
        <v>A</v>
      </c>
      <c r="D260" s="7"/>
      <c r="E260" s="6">
        <v>8825</v>
      </c>
      <c r="F260" s="7">
        <v>2</v>
      </c>
      <c r="G260" s="7" t="str">
        <f t="shared" si="28"/>
        <v>Y</v>
      </c>
      <c r="H260" s="7">
        <f t="shared" si="29"/>
        <v>441.25</v>
      </c>
      <c r="I260" s="6">
        <f t="shared" si="30"/>
        <v>441.25</v>
      </c>
      <c r="J260" s="6" t="b">
        <f t="shared" si="31"/>
        <v>0</v>
      </c>
      <c r="K260" s="6">
        <f t="shared" si="32"/>
        <v>0</v>
      </c>
      <c r="L260" s="7">
        <v>16</v>
      </c>
      <c r="M260" s="7"/>
      <c r="N260" s="6" t="b">
        <f t="shared" si="33"/>
        <v>1</v>
      </c>
      <c r="O260" s="6">
        <f t="shared" si="34"/>
        <v>250</v>
      </c>
      <c r="P260" s="6">
        <f>'Invoice Data'!$B260+'Invoice Data'!$E260-'Invoice Data'!$I260-'Invoice Data'!$N260+'Invoice Data'!$J260</f>
        <v>8382.75</v>
      </c>
      <c r="Q260" s="6">
        <f>_xlfn.IFNA(VLOOKUP('Invoice Data'!$A260,BPay!$B$4:$D$10,3,0),0)</f>
        <v>0</v>
      </c>
      <c r="R260" s="8">
        <f t="shared" si="35"/>
        <v>8382.75</v>
      </c>
    </row>
    <row r="261" spans="1:18" x14ac:dyDescent="0.25">
      <c r="A261" s="12">
        <v>32998</v>
      </c>
      <c r="B261" s="6">
        <v>0</v>
      </c>
      <c r="C261" s="23" t="str">
        <f t="shared" ref="C261:C324" si="36">IF(B261=0,"A",IF(B261&gt;0,"B","C"))</f>
        <v>A</v>
      </c>
      <c r="D261" s="7"/>
      <c r="E261" s="6">
        <v>5377</v>
      </c>
      <c r="F261" s="7">
        <v>1</v>
      </c>
      <c r="G261" s="7" t="str">
        <f t="shared" ref="G261:G324" si="37">IF(F261&gt;=2,"Y","")</f>
        <v/>
      </c>
      <c r="H261" s="7">
        <f t="shared" ref="H261:H324" si="38">IF(F261=2,E261*5%,IF(F261&gt;=3,E261*8%,0))</f>
        <v>0</v>
      </c>
      <c r="I261" s="6">
        <f t="shared" ref="I261:I324" si="39">IF(G261="y",E261*5%,0)</f>
        <v>0</v>
      </c>
      <c r="J261" s="6" t="b">
        <f t="shared" ref="J261:J324" si="40">AND(B261&gt;0,D261&lt;&gt;"y")</f>
        <v>0</v>
      </c>
      <c r="K261" s="6">
        <f t="shared" ref="K261:K324" si="41">IF(AND(B261&gt;0,D261&lt;&gt;"y"),B261*10%,0)</f>
        <v>0</v>
      </c>
      <c r="L261" s="7">
        <v>15</v>
      </c>
      <c r="M261" s="7"/>
      <c r="N261" s="6" t="b">
        <f t="shared" ref="N261:N324" si="42">OR(L261&gt;=16,M261)</f>
        <v>0</v>
      </c>
      <c r="O261" s="6">
        <f t="shared" ref="O261:O324" si="43">IF(OR(L261&gt;=16,M261),250,0)</f>
        <v>0</v>
      </c>
      <c r="P261" s="6">
        <f>'Invoice Data'!$B261+'Invoice Data'!$E261-'Invoice Data'!$I261-'Invoice Data'!$N261+'Invoice Data'!$J261</f>
        <v>5377</v>
      </c>
      <c r="Q261" s="6">
        <f>_xlfn.IFNA(VLOOKUP('Invoice Data'!$A261,BPay!$B$4:$D$10,3,0),0)</f>
        <v>0</v>
      </c>
      <c r="R261" s="8">
        <f t="shared" ref="R261:R324" si="44">B261+P261-Q261</f>
        <v>5377</v>
      </c>
    </row>
    <row r="262" spans="1:18" x14ac:dyDescent="0.25">
      <c r="A262" s="12">
        <v>33005</v>
      </c>
      <c r="B262" s="6">
        <v>0</v>
      </c>
      <c r="C262" s="23" t="str">
        <f t="shared" si="36"/>
        <v>A</v>
      </c>
      <c r="D262" s="7"/>
      <c r="E262" s="6">
        <v>8256</v>
      </c>
      <c r="F262" s="7">
        <v>2</v>
      </c>
      <c r="G262" s="7" t="str">
        <f t="shared" si="37"/>
        <v>Y</v>
      </c>
      <c r="H262" s="7">
        <f t="shared" si="38"/>
        <v>412.8</v>
      </c>
      <c r="I262" s="6">
        <f t="shared" si="39"/>
        <v>412.8</v>
      </c>
      <c r="J262" s="6" t="b">
        <f t="shared" si="40"/>
        <v>0</v>
      </c>
      <c r="K262" s="6">
        <f t="shared" si="41"/>
        <v>0</v>
      </c>
      <c r="L262" s="7">
        <v>3</v>
      </c>
      <c r="M262" s="7"/>
      <c r="N262" s="6" t="b">
        <f t="shared" si="42"/>
        <v>0</v>
      </c>
      <c r="O262" s="6">
        <f t="shared" si="43"/>
        <v>0</v>
      </c>
      <c r="P262" s="6">
        <f>'Invoice Data'!$B262+'Invoice Data'!$E262-'Invoice Data'!$I262-'Invoice Data'!$N262+'Invoice Data'!$J262</f>
        <v>7843.2</v>
      </c>
      <c r="Q262" s="6">
        <f>_xlfn.IFNA(VLOOKUP('Invoice Data'!$A262,BPay!$B$4:$D$10,3,0),0)</f>
        <v>0</v>
      </c>
      <c r="R262" s="8">
        <f t="shared" si="44"/>
        <v>7843.2</v>
      </c>
    </row>
    <row r="263" spans="1:18" x14ac:dyDescent="0.25">
      <c r="A263" s="12">
        <v>33014</v>
      </c>
      <c r="B263" s="6">
        <v>0</v>
      </c>
      <c r="C263" s="23" t="str">
        <f t="shared" si="36"/>
        <v>A</v>
      </c>
      <c r="D263" s="7"/>
      <c r="E263" s="6">
        <v>7870</v>
      </c>
      <c r="F263" s="7">
        <v>2</v>
      </c>
      <c r="G263" s="7" t="str">
        <f t="shared" si="37"/>
        <v>Y</v>
      </c>
      <c r="H263" s="7">
        <f t="shared" si="38"/>
        <v>393.5</v>
      </c>
      <c r="I263" s="6">
        <f t="shared" si="39"/>
        <v>393.5</v>
      </c>
      <c r="J263" s="6" t="b">
        <f t="shared" si="40"/>
        <v>0</v>
      </c>
      <c r="K263" s="6">
        <f t="shared" si="41"/>
        <v>0</v>
      </c>
      <c r="L263" s="7">
        <v>16</v>
      </c>
      <c r="M263" s="7"/>
      <c r="N263" s="6" t="b">
        <f t="shared" si="42"/>
        <v>1</v>
      </c>
      <c r="O263" s="6">
        <f t="shared" si="43"/>
        <v>250</v>
      </c>
      <c r="P263" s="6">
        <f>'Invoice Data'!$B263+'Invoice Data'!$E263-'Invoice Data'!$I263-'Invoice Data'!$N263+'Invoice Data'!$J263</f>
        <v>7475.5</v>
      </c>
      <c r="Q263" s="6">
        <f>_xlfn.IFNA(VLOOKUP('Invoice Data'!$A263,BPay!$B$4:$D$10,3,0),0)</f>
        <v>0</v>
      </c>
      <c r="R263" s="8">
        <f t="shared" si="44"/>
        <v>7475.5</v>
      </c>
    </row>
    <row r="264" spans="1:18" x14ac:dyDescent="0.25">
      <c r="A264" s="12">
        <v>33023</v>
      </c>
      <c r="B264" s="6">
        <v>0</v>
      </c>
      <c r="C264" s="23" t="str">
        <f t="shared" si="36"/>
        <v>A</v>
      </c>
      <c r="D264" s="7"/>
      <c r="E264" s="6">
        <v>5464</v>
      </c>
      <c r="F264" s="7">
        <v>1</v>
      </c>
      <c r="G264" s="7" t="str">
        <f t="shared" si="37"/>
        <v/>
      </c>
      <c r="H264" s="7">
        <f t="shared" si="38"/>
        <v>0</v>
      </c>
      <c r="I264" s="6">
        <f t="shared" si="39"/>
        <v>0</v>
      </c>
      <c r="J264" s="6" t="b">
        <f t="shared" si="40"/>
        <v>0</v>
      </c>
      <c r="K264" s="6">
        <f t="shared" si="41"/>
        <v>0</v>
      </c>
      <c r="L264" s="7">
        <v>13</v>
      </c>
      <c r="M264" s="7"/>
      <c r="N264" s="6" t="b">
        <f t="shared" si="42"/>
        <v>0</v>
      </c>
      <c r="O264" s="6">
        <f t="shared" si="43"/>
        <v>0</v>
      </c>
      <c r="P264" s="6">
        <f>'Invoice Data'!$B264+'Invoice Data'!$E264-'Invoice Data'!$I264-'Invoice Data'!$N264+'Invoice Data'!$J264</f>
        <v>5464</v>
      </c>
      <c r="Q264" s="6">
        <f>_xlfn.IFNA(VLOOKUP('Invoice Data'!$A264,BPay!$B$4:$D$10,3,0),0)</f>
        <v>0</v>
      </c>
      <c r="R264" s="8">
        <f t="shared" si="44"/>
        <v>5464</v>
      </c>
    </row>
    <row r="265" spans="1:18" x14ac:dyDescent="0.25">
      <c r="A265" s="12">
        <v>33032</v>
      </c>
      <c r="B265" s="6">
        <v>0</v>
      </c>
      <c r="C265" s="23" t="str">
        <f t="shared" si="36"/>
        <v>A</v>
      </c>
      <c r="D265" s="7"/>
      <c r="E265" s="6">
        <v>5322</v>
      </c>
      <c r="F265" s="7">
        <v>1</v>
      </c>
      <c r="G265" s="7" t="str">
        <f t="shared" si="37"/>
        <v/>
      </c>
      <c r="H265" s="7">
        <f t="shared" si="38"/>
        <v>0</v>
      </c>
      <c r="I265" s="6">
        <f t="shared" si="39"/>
        <v>0</v>
      </c>
      <c r="J265" s="6" t="b">
        <f t="shared" si="40"/>
        <v>0</v>
      </c>
      <c r="K265" s="6">
        <f t="shared" si="41"/>
        <v>0</v>
      </c>
      <c r="L265" s="7">
        <v>9</v>
      </c>
      <c r="M265" s="7"/>
      <c r="N265" s="6" t="b">
        <f t="shared" si="42"/>
        <v>0</v>
      </c>
      <c r="O265" s="6">
        <f t="shared" si="43"/>
        <v>0</v>
      </c>
      <c r="P265" s="6">
        <f>'Invoice Data'!$B265+'Invoice Data'!$E265-'Invoice Data'!$I265-'Invoice Data'!$N265+'Invoice Data'!$J265</f>
        <v>5322</v>
      </c>
      <c r="Q265" s="6">
        <f>_xlfn.IFNA(VLOOKUP('Invoice Data'!$A265,BPay!$B$4:$D$10,3,0),0)</f>
        <v>0</v>
      </c>
      <c r="R265" s="8">
        <f t="shared" si="44"/>
        <v>5322</v>
      </c>
    </row>
    <row r="266" spans="1:18" x14ac:dyDescent="0.25">
      <c r="A266" s="12">
        <v>33041</v>
      </c>
      <c r="B266" s="6">
        <v>0</v>
      </c>
      <c r="C266" s="23" t="str">
        <f t="shared" si="36"/>
        <v>A</v>
      </c>
      <c r="D266" s="7"/>
      <c r="E266" s="6">
        <v>6994</v>
      </c>
      <c r="F266" s="7">
        <v>2</v>
      </c>
      <c r="G266" s="7" t="str">
        <f t="shared" si="37"/>
        <v>Y</v>
      </c>
      <c r="H266" s="7">
        <f t="shared" si="38"/>
        <v>349.70000000000005</v>
      </c>
      <c r="I266" s="6">
        <f t="shared" si="39"/>
        <v>349.70000000000005</v>
      </c>
      <c r="J266" s="6" t="b">
        <f t="shared" si="40"/>
        <v>0</v>
      </c>
      <c r="K266" s="6">
        <f t="shared" si="41"/>
        <v>0</v>
      </c>
      <c r="L266" s="7">
        <v>12</v>
      </c>
      <c r="M266" s="7"/>
      <c r="N266" s="6" t="b">
        <f t="shared" si="42"/>
        <v>0</v>
      </c>
      <c r="O266" s="6">
        <f t="shared" si="43"/>
        <v>0</v>
      </c>
      <c r="P266" s="6">
        <f>'Invoice Data'!$B266+'Invoice Data'!$E266-'Invoice Data'!$I266-'Invoice Data'!$N266+'Invoice Data'!$J266</f>
        <v>6644.3</v>
      </c>
      <c r="Q266" s="6">
        <f>_xlfn.IFNA(VLOOKUP('Invoice Data'!$A266,BPay!$B$4:$D$10,3,0),0)</f>
        <v>0</v>
      </c>
      <c r="R266" s="8">
        <f t="shared" si="44"/>
        <v>6644.3</v>
      </c>
    </row>
    <row r="267" spans="1:18" x14ac:dyDescent="0.25">
      <c r="A267" s="12">
        <v>33050</v>
      </c>
      <c r="B267" s="6">
        <v>0</v>
      </c>
      <c r="C267" s="23" t="str">
        <f t="shared" si="36"/>
        <v>A</v>
      </c>
      <c r="D267" s="7"/>
      <c r="E267" s="6">
        <v>5681</v>
      </c>
      <c r="F267" s="7">
        <v>1</v>
      </c>
      <c r="G267" s="7" t="str">
        <f t="shared" si="37"/>
        <v/>
      </c>
      <c r="H267" s="7">
        <f t="shared" si="38"/>
        <v>0</v>
      </c>
      <c r="I267" s="6">
        <f t="shared" si="39"/>
        <v>0</v>
      </c>
      <c r="J267" s="6" t="b">
        <f t="shared" si="40"/>
        <v>0</v>
      </c>
      <c r="K267" s="6">
        <f t="shared" si="41"/>
        <v>0</v>
      </c>
      <c r="L267" s="7">
        <v>2</v>
      </c>
      <c r="M267" s="7"/>
      <c r="N267" s="6" t="b">
        <f t="shared" si="42"/>
        <v>0</v>
      </c>
      <c r="O267" s="6">
        <f t="shared" si="43"/>
        <v>0</v>
      </c>
      <c r="P267" s="6">
        <f>'Invoice Data'!$B267+'Invoice Data'!$E267-'Invoice Data'!$I267-'Invoice Data'!$N267+'Invoice Data'!$J267</f>
        <v>5681</v>
      </c>
      <c r="Q267" s="6">
        <f>_xlfn.IFNA(VLOOKUP('Invoice Data'!$A267,BPay!$B$4:$D$10,3,0),0)</f>
        <v>0</v>
      </c>
      <c r="R267" s="8">
        <f t="shared" si="44"/>
        <v>5681</v>
      </c>
    </row>
    <row r="268" spans="1:18" x14ac:dyDescent="0.25">
      <c r="A268" s="12">
        <v>33069</v>
      </c>
      <c r="B268" s="6">
        <v>0</v>
      </c>
      <c r="C268" s="23" t="str">
        <f t="shared" si="36"/>
        <v>A</v>
      </c>
      <c r="D268" s="7"/>
      <c r="E268" s="6">
        <v>5001</v>
      </c>
      <c r="F268" s="7">
        <v>1</v>
      </c>
      <c r="G268" s="7" t="str">
        <f t="shared" si="37"/>
        <v/>
      </c>
      <c r="H268" s="7">
        <f t="shared" si="38"/>
        <v>0</v>
      </c>
      <c r="I268" s="6">
        <f t="shared" si="39"/>
        <v>0</v>
      </c>
      <c r="J268" s="6" t="b">
        <f t="shared" si="40"/>
        <v>0</v>
      </c>
      <c r="K268" s="6">
        <f t="shared" si="41"/>
        <v>0</v>
      </c>
      <c r="L268" s="7">
        <v>5</v>
      </c>
      <c r="M268" s="7"/>
      <c r="N268" s="6" t="b">
        <f t="shared" si="42"/>
        <v>0</v>
      </c>
      <c r="O268" s="6">
        <f t="shared" si="43"/>
        <v>0</v>
      </c>
      <c r="P268" s="6">
        <f>'Invoice Data'!$B268+'Invoice Data'!$E268-'Invoice Data'!$I268-'Invoice Data'!$N268+'Invoice Data'!$J268</f>
        <v>5001</v>
      </c>
      <c r="Q268" s="6">
        <f>_xlfn.IFNA(VLOOKUP('Invoice Data'!$A268,BPay!$B$4:$D$10,3,0),0)</f>
        <v>0</v>
      </c>
      <c r="R268" s="8">
        <f t="shared" si="44"/>
        <v>5001</v>
      </c>
    </row>
    <row r="269" spans="1:18" x14ac:dyDescent="0.25">
      <c r="A269" s="12">
        <v>33078</v>
      </c>
      <c r="B269" s="6">
        <v>0</v>
      </c>
      <c r="C269" s="23" t="str">
        <f t="shared" si="36"/>
        <v>A</v>
      </c>
      <c r="D269" s="7"/>
      <c r="E269" s="6">
        <v>7394</v>
      </c>
      <c r="F269" s="7">
        <v>2</v>
      </c>
      <c r="G269" s="7" t="str">
        <f t="shared" si="37"/>
        <v>Y</v>
      </c>
      <c r="H269" s="7">
        <f t="shared" si="38"/>
        <v>369.70000000000005</v>
      </c>
      <c r="I269" s="6">
        <f t="shared" si="39"/>
        <v>369.70000000000005</v>
      </c>
      <c r="J269" s="6" t="b">
        <f t="shared" si="40"/>
        <v>0</v>
      </c>
      <c r="K269" s="6">
        <f t="shared" si="41"/>
        <v>0</v>
      </c>
      <c r="L269" s="7">
        <v>3</v>
      </c>
      <c r="M269" s="7"/>
      <c r="N269" s="6" t="b">
        <f t="shared" si="42"/>
        <v>0</v>
      </c>
      <c r="O269" s="6">
        <f t="shared" si="43"/>
        <v>0</v>
      </c>
      <c r="P269" s="6">
        <f>'Invoice Data'!$B269+'Invoice Data'!$E269-'Invoice Data'!$I269-'Invoice Data'!$N269+'Invoice Data'!$J269</f>
        <v>7024.3</v>
      </c>
      <c r="Q269" s="6">
        <f>_xlfn.IFNA(VLOOKUP('Invoice Data'!$A269,BPay!$B$4:$D$10,3,0),0)</f>
        <v>0</v>
      </c>
      <c r="R269" s="8">
        <f t="shared" si="44"/>
        <v>7024.3</v>
      </c>
    </row>
    <row r="270" spans="1:18" x14ac:dyDescent="0.25">
      <c r="A270" s="12">
        <v>33087</v>
      </c>
      <c r="B270" s="6">
        <v>0</v>
      </c>
      <c r="C270" s="23" t="str">
        <f t="shared" si="36"/>
        <v>A</v>
      </c>
      <c r="D270" s="7"/>
      <c r="E270" s="6">
        <v>10216</v>
      </c>
      <c r="F270" s="7">
        <v>2</v>
      </c>
      <c r="G270" s="7" t="str">
        <f t="shared" si="37"/>
        <v>Y</v>
      </c>
      <c r="H270" s="7">
        <f t="shared" si="38"/>
        <v>510.8</v>
      </c>
      <c r="I270" s="6">
        <f t="shared" si="39"/>
        <v>510.8</v>
      </c>
      <c r="J270" s="6" t="b">
        <f t="shared" si="40"/>
        <v>0</v>
      </c>
      <c r="K270" s="6">
        <f t="shared" si="41"/>
        <v>0</v>
      </c>
      <c r="L270" s="7">
        <v>9</v>
      </c>
      <c r="M270" s="7"/>
      <c r="N270" s="6" t="b">
        <f t="shared" si="42"/>
        <v>0</v>
      </c>
      <c r="O270" s="6">
        <f t="shared" si="43"/>
        <v>0</v>
      </c>
      <c r="P270" s="6">
        <f>'Invoice Data'!$B270+'Invoice Data'!$E270-'Invoice Data'!$I270-'Invoice Data'!$N270+'Invoice Data'!$J270</f>
        <v>9705.2000000000007</v>
      </c>
      <c r="Q270" s="6">
        <f>_xlfn.IFNA(VLOOKUP('Invoice Data'!$A270,BPay!$B$4:$D$10,3,0),0)</f>
        <v>0</v>
      </c>
      <c r="R270" s="8">
        <f t="shared" si="44"/>
        <v>9705.2000000000007</v>
      </c>
    </row>
    <row r="271" spans="1:18" x14ac:dyDescent="0.25">
      <c r="A271" s="12">
        <v>33096</v>
      </c>
      <c r="B271" s="6">
        <v>0</v>
      </c>
      <c r="C271" s="23" t="str">
        <f t="shared" si="36"/>
        <v>A</v>
      </c>
      <c r="D271" s="7"/>
      <c r="E271" s="6">
        <v>4051</v>
      </c>
      <c r="F271" s="7">
        <v>1</v>
      </c>
      <c r="G271" s="7" t="str">
        <f t="shared" si="37"/>
        <v/>
      </c>
      <c r="H271" s="7">
        <f t="shared" si="38"/>
        <v>0</v>
      </c>
      <c r="I271" s="6">
        <f t="shared" si="39"/>
        <v>0</v>
      </c>
      <c r="J271" s="6" t="b">
        <f t="shared" si="40"/>
        <v>0</v>
      </c>
      <c r="K271" s="6">
        <f t="shared" si="41"/>
        <v>0</v>
      </c>
      <c r="L271" s="7">
        <v>7</v>
      </c>
      <c r="M271" s="7"/>
      <c r="N271" s="6" t="b">
        <f t="shared" si="42"/>
        <v>0</v>
      </c>
      <c r="O271" s="6">
        <f t="shared" si="43"/>
        <v>0</v>
      </c>
      <c r="P271" s="6">
        <f>'Invoice Data'!$B271+'Invoice Data'!$E271-'Invoice Data'!$I271-'Invoice Data'!$N271+'Invoice Data'!$J271</f>
        <v>4051</v>
      </c>
      <c r="Q271" s="6">
        <f>_xlfn.IFNA(VLOOKUP('Invoice Data'!$A271,BPay!$B$4:$D$10,3,0),0)</f>
        <v>0</v>
      </c>
      <c r="R271" s="8">
        <f t="shared" si="44"/>
        <v>4051</v>
      </c>
    </row>
    <row r="272" spans="1:18" x14ac:dyDescent="0.25">
      <c r="A272" s="12">
        <v>33103</v>
      </c>
      <c r="B272" s="6">
        <v>0</v>
      </c>
      <c r="C272" s="23" t="str">
        <f t="shared" si="36"/>
        <v>A</v>
      </c>
      <c r="D272" s="7"/>
      <c r="E272" s="6">
        <v>9011</v>
      </c>
      <c r="F272" s="7">
        <v>2</v>
      </c>
      <c r="G272" s="7" t="str">
        <f t="shared" si="37"/>
        <v>Y</v>
      </c>
      <c r="H272" s="7">
        <f t="shared" si="38"/>
        <v>450.55</v>
      </c>
      <c r="I272" s="6">
        <f t="shared" si="39"/>
        <v>450.55</v>
      </c>
      <c r="J272" s="6" t="b">
        <f t="shared" si="40"/>
        <v>0</v>
      </c>
      <c r="K272" s="6">
        <f t="shared" si="41"/>
        <v>0</v>
      </c>
      <c r="L272" s="7">
        <v>13</v>
      </c>
      <c r="M272" s="7"/>
      <c r="N272" s="6" t="b">
        <f t="shared" si="42"/>
        <v>0</v>
      </c>
      <c r="O272" s="6">
        <f t="shared" si="43"/>
        <v>0</v>
      </c>
      <c r="P272" s="6">
        <f>'Invoice Data'!$B272+'Invoice Data'!$E272-'Invoice Data'!$I272-'Invoice Data'!$N272+'Invoice Data'!$J272</f>
        <v>8560.4500000000007</v>
      </c>
      <c r="Q272" s="6">
        <f>_xlfn.IFNA(VLOOKUP('Invoice Data'!$A272,BPay!$B$4:$D$10,3,0),0)</f>
        <v>0</v>
      </c>
      <c r="R272" s="8">
        <f t="shared" si="44"/>
        <v>8560.4500000000007</v>
      </c>
    </row>
    <row r="273" spans="1:18" x14ac:dyDescent="0.25">
      <c r="A273" s="12">
        <v>33112</v>
      </c>
      <c r="B273" s="6">
        <v>0</v>
      </c>
      <c r="C273" s="23" t="str">
        <f t="shared" si="36"/>
        <v>A</v>
      </c>
      <c r="D273" s="7"/>
      <c r="E273" s="6">
        <v>8247</v>
      </c>
      <c r="F273" s="7">
        <v>2</v>
      </c>
      <c r="G273" s="7" t="str">
        <f t="shared" si="37"/>
        <v>Y</v>
      </c>
      <c r="H273" s="7">
        <f t="shared" si="38"/>
        <v>412.35</v>
      </c>
      <c r="I273" s="6">
        <f t="shared" si="39"/>
        <v>412.35</v>
      </c>
      <c r="J273" s="6" t="b">
        <f t="shared" si="40"/>
        <v>0</v>
      </c>
      <c r="K273" s="6">
        <f t="shared" si="41"/>
        <v>0</v>
      </c>
      <c r="L273" s="7">
        <v>7</v>
      </c>
      <c r="M273" s="7"/>
      <c r="N273" s="6" t="b">
        <f t="shared" si="42"/>
        <v>0</v>
      </c>
      <c r="O273" s="6">
        <f t="shared" si="43"/>
        <v>0</v>
      </c>
      <c r="P273" s="6">
        <f>'Invoice Data'!$B273+'Invoice Data'!$E273-'Invoice Data'!$I273-'Invoice Data'!$N273+'Invoice Data'!$J273</f>
        <v>7834.65</v>
      </c>
      <c r="Q273" s="6">
        <f>_xlfn.IFNA(VLOOKUP('Invoice Data'!$A273,BPay!$B$4:$D$10,3,0),0)</f>
        <v>0</v>
      </c>
      <c r="R273" s="8">
        <f t="shared" si="44"/>
        <v>7834.65</v>
      </c>
    </row>
    <row r="274" spans="1:18" x14ac:dyDescent="0.25">
      <c r="A274" s="12">
        <v>33121</v>
      </c>
      <c r="B274" s="6">
        <v>0</v>
      </c>
      <c r="C274" s="23" t="str">
        <f t="shared" si="36"/>
        <v>A</v>
      </c>
      <c r="D274" s="7"/>
      <c r="E274" s="6">
        <v>10540</v>
      </c>
      <c r="F274" s="7">
        <v>2</v>
      </c>
      <c r="G274" s="7" t="str">
        <f t="shared" si="37"/>
        <v>Y</v>
      </c>
      <c r="H274" s="7">
        <f t="shared" si="38"/>
        <v>527</v>
      </c>
      <c r="I274" s="6">
        <f t="shared" si="39"/>
        <v>527</v>
      </c>
      <c r="J274" s="6" t="b">
        <f t="shared" si="40"/>
        <v>0</v>
      </c>
      <c r="K274" s="6">
        <f t="shared" si="41"/>
        <v>0</v>
      </c>
      <c r="L274" s="7">
        <v>10</v>
      </c>
      <c r="M274" s="7"/>
      <c r="N274" s="6" t="b">
        <f t="shared" si="42"/>
        <v>0</v>
      </c>
      <c r="O274" s="6">
        <f t="shared" si="43"/>
        <v>0</v>
      </c>
      <c r="P274" s="6">
        <f>'Invoice Data'!$B274+'Invoice Data'!$E274-'Invoice Data'!$I274-'Invoice Data'!$N274+'Invoice Data'!$J274</f>
        <v>10013</v>
      </c>
      <c r="Q274" s="6">
        <f>_xlfn.IFNA(VLOOKUP('Invoice Data'!$A274,BPay!$B$4:$D$10,3,0),0)</f>
        <v>0</v>
      </c>
      <c r="R274" s="8">
        <f t="shared" si="44"/>
        <v>10013</v>
      </c>
    </row>
    <row r="275" spans="1:18" x14ac:dyDescent="0.25">
      <c r="A275" s="12">
        <v>33130</v>
      </c>
      <c r="B275" s="6">
        <v>0</v>
      </c>
      <c r="C275" s="23" t="str">
        <f t="shared" si="36"/>
        <v>A</v>
      </c>
      <c r="D275" s="7"/>
      <c r="E275" s="6">
        <v>7601</v>
      </c>
      <c r="F275" s="7">
        <v>2</v>
      </c>
      <c r="G275" s="7" t="str">
        <f t="shared" si="37"/>
        <v>Y</v>
      </c>
      <c r="H275" s="7">
        <f t="shared" si="38"/>
        <v>380.05</v>
      </c>
      <c r="I275" s="6">
        <f t="shared" si="39"/>
        <v>380.05</v>
      </c>
      <c r="J275" s="6" t="b">
        <f t="shared" si="40"/>
        <v>0</v>
      </c>
      <c r="K275" s="6">
        <f t="shared" si="41"/>
        <v>0</v>
      </c>
      <c r="L275" s="7">
        <v>0</v>
      </c>
      <c r="M275" s="7" t="b">
        <v>1</v>
      </c>
      <c r="N275" s="6" t="b">
        <f t="shared" si="42"/>
        <v>1</v>
      </c>
      <c r="O275" s="6">
        <f t="shared" si="43"/>
        <v>250</v>
      </c>
      <c r="P275" s="6">
        <f>'Invoice Data'!$B275+'Invoice Data'!$E275-'Invoice Data'!$I275-'Invoice Data'!$N275+'Invoice Data'!$J275</f>
        <v>7219.95</v>
      </c>
      <c r="Q275" s="6">
        <f>_xlfn.IFNA(VLOOKUP('Invoice Data'!$A275,BPay!$B$4:$D$10,3,0),0)</f>
        <v>0</v>
      </c>
      <c r="R275" s="8">
        <f t="shared" si="44"/>
        <v>7219.95</v>
      </c>
    </row>
    <row r="276" spans="1:18" x14ac:dyDescent="0.25">
      <c r="A276" s="12">
        <v>33149</v>
      </c>
      <c r="B276" s="6">
        <v>0</v>
      </c>
      <c r="C276" s="23" t="str">
        <f t="shared" si="36"/>
        <v>A</v>
      </c>
      <c r="D276" s="7"/>
      <c r="E276" s="6">
        <v>8001</v>
      </c>
      <c r="F276" s="7">
        <v>2</v>
      </c>
      <c r="G276" s="7" t="str">
        <f t="shared" si="37"/>
        <v>Y</v>
      </c>
      <c r="H276" s="7">
        <f t="shared" si="38"/>
        <v>400.05</v>
      </c>
      <c r="I276" s="6">
        <f t="shared" si="39"/>
        <v>400.05</v>
      </c>
      <c r="J276" s="6" t="b">
        <f t="shared" si="40"/>
        <v>0</v>
      </c>
      <c r="K276" s="6">
        <f t="shared" si="41"/>
        <v>0</v>
      </c>
      <c r="L276" s="7">
        <v>1</v>
      </c>
      <c r="M276" s="7"/>
      <c r="N276" s="6" t="b">
        <f t="shared" si="42"/>
        <v>0</v>
      </c>
      <c r="O276" s="6">
        <f t="shared" si="43"/>
        <v>0</v>
      </c>
      <c r="P276" s="6">
        <f>'Invoice Data'!$B276+'Invoice Data'!$E276-'Invoice Data'!$I276-'Invoice Data'!$N276+'Invoice Data'!$J276</f>
        <v>7600.95</v>
      </c>
      <c r="Q276" s="6">
        <f>_xlfn.IFNA(VLOOKUP('Invoice Data'!$A276,BPay!$B$4:$D$10,3,0),0)</f>
        <v>0</v>
      </c>
      <c r="R276" s="8">
        <f t="shared" si="44"/>
        <v>7600.95</v>
      </c>
    </row>
    <row r="277" spans="1:18" x14ac:dyDescent="0.25">
      <c r="A277" s="12">
        <v>33158</v>
      </c>
      <c r="B277" s="6">
        <v>0</v>
      </c>
      <c r="C277" s="23" t="str">
        <f t="shared" si="36"/>
        <v>A</v>
      </c>
      <c r="D277" s="7"/>
      <c r="E277" s="6">
        <v>5605</v>
      </c>
      <c r="F277" s="7">
        <v>1</v>
      </c>
      <c r="G277" s="7" t="str">
        <f t="shared" si="37"/>
        <v/>
      </c>
      <c r="H277" s="7">
        <f t="shared" si="38"/>
        <v>0</v>
      </c>
      <c r="I277" s="6">
        <f t="shared" si="39"/>
        <v>0</v>
      </c>
      <c r="J277" s="6" t="b">
        <f t="shared" si="40"/>
        <v>0</v>
      </c>
      <c r="K277" s="6">
        <f t="shared" si="41"/>
        <v>0</v>
      </c>
      <c r="L277" s="7">
        <v>10</v>
      </c>
      <c r="M277" s="7"/>
      <c r="N277" s="6" t="b">
        <f t="shared" si="42"/>
        <v>0</v>
      </c>
      <c r="O277" s="6">
        <f t="shared" si="43"/>
        <v>0</v>
      </c>
      <c r="P277" s="6">
        <f>'Invoice Data'!$B277+'Invoice Data'!$E277-'Invoice Data'!$I277-'Invoice Data'!$N277+'Invoice Data'!$J277</f>
        <v>5605</v>
      </c>
      <c r="Q277" s="6">
        <f>_xlfn.IFNA(VLOOKUP('Invoice Data'!$A277,BPay!$B$4:$D$10,3,0),0)</f>
        <v>0</v>
      </c>
      <c r="R277" s="8">
        <f t="shared" si="44"/>
        <v>5605</v>
      </c>
    </row>
    <row r="278" spans="1:18" x14ac:dyDescent="0.25">
      <c r="A278" s="12">
        <v>33167</v>
      </c>
      <c r="B278" s="6">
        <v>0</v>
      </c>
      <c r="C278" s="23" t="str">
        <f t="shared" si="36"/>
        <v>A</v>
      </c>
      <c r="D278" s="7"/>
      <c r="E278" s="6">
        <v>10055</v>
      </c>
      <c r="F278" s="7">
        <v>2</v>
      </c>
      <c r="G278" s="7" t="str">
        <f t="shared" si="37"/>
        <v>Y</v>
      </c>
      <c r="H278" s="7">
        <f t="shared" si="38"/>
        <v>502.75</v>
      </c>
      <c r="I278" s="6">
        <f t="shared" si="39"/>
        <v>502.75</v>
      </c>
      <c r="J278" s="6" t="b">
        <f t="shared" si="40"/>
        <v>0</v>
      </c>
      <c r="K278" s="6">
        <f t="shared" si="41"/>
        <v>0</v>
      </c>
      <c r="L278" s="7">
        <v>0</v>
      </c>
      <c r="M278" s="7"/>
      <c r="N278" s="6" t="b">
        <f t="shared" si="42"/>
        <v>0</v>
      </c>
      <c r="O278" s="6">
        <f t="shared" si="43"/>
        <v>0</v>
      </c>
      <c r="P278" s="6">
        <f>'Invoice Data'!$B278+'Invoice Data'!$E278-'Invoice Data'!$I278-'Invoice Data'!$N278+'Invoice Data'!$J278</f>
        <v>9552.25</v>
      </c>
      <c r="Q278" s="6">
        <f>_xlfn.IFNA(VLOOKUP('Invoice Data'!$A278,BPay!$B$4:$D$10,3,0),0)</f>
        <v>0</v>
      </c>
      <c r="R278" s="8">
        <f t="shared" si="44"/>
        <v>9552.25</v>
      </c>
    </row>
    <row r="279" spans="1:18" x14ac:dyDescent="0.25">
      <c r="A279" s="12">
        <v>33176</v>
      </c>
      <c r="B279" s="6">
        <v>0</v>
      </c>
      <c r="C279" s="23" t="str">
        <f t="shared" si="36"/>
        <v>A</v>
      </c>
      <c r="D279" s="7"/>
      <c r="E279" s="6">
        <v>3639</v>
      </c>
      <c r="F279" s="7">
        <v>1</v>
      </c>
      <c r="G279" s="7" t="str">
        <f t="shared" si="37"/>
        <v/>
      </c>
      <c r="H279" s="7">
        <f t="shared" si="38"/>
        <v>0</v>
      </c>
      <c r="I279" s="6">
        <f t="shared" si="39"/>
        <v>0</v>
      </c>
      <c r="J279" s="6" t="b">
        <f t="shared" si="40"/>
        <v>0</v>
      </c>
      <c r="K279" s="6">
        <f t="shared" si="41"/>
        <v>0</v>
      </c>
      <c r="L279" s="7">
        <v>10</v>
      </c>
      <c r="M279" s="7"/>
      <c r="N279" s="6" t="b">
        <f t="shared" si="42"/>
        <v>0</v>
      </c>
      <c r="O279" s="6">
        <f t="shared" si="43"/>
        <v>0</v>
      </c>
      <c r="P279" s="6">
        <f>'Invoice Data'!$B279+'Invoice Data'!$E279-'Invoice Data'!$I279-'Invoice Data'!$N279+'Invoice Data'!$J279</f>
        <v>3639</v>
      </c>
      <c r="Q279" s="6">
        <f>_xlfn.IFNA(VLOOKUP('Invoice Data'!$A279,BPay!$B$4:$D$10,3,0),0)</f>
        <v>0</v>
      </c>
      <c r="R279" s="8">
        <f t="shared" si="44"/>
        <v>3639</v>
      </c>
    </row>
    <row r="280" spans="1:18" x14ac:dyDescent="0.25">
      <c r="A280" s="12">
        <v>33185</v>
      </c>
      <c r="B280" s="6">
        <v>0</v>
      </c>
      <c r="C280" s="23" t="str">
        <f t="shared" si="36"/>
        <v>A</v>
      </c>
      <c r="D280" s="7"/>
      <c r="E280" s="6">
        <v>3679</v>
      </c>
      <c r="F280" s="7">
        <v>1</v>
      </c>
      <c r="G280" s="7" t="str">
        <f t="shared" si="37"/>
        <v/>
      </c>
      <c r="H280" s="7">
        <f t="shared" si="38"/>
        <v>0</v>
      </c>
      <c r="I280" s="6">
        <f t="shared" si="39"/>
        <v>0</v>
      </c>
      <c r="J280" s="6" t="b">
        <f t="shared" si="40"/>
        <v>0</v>
      </c>
      <c r="K280" s="6">
        <f t="shared" si="41"/>
        <v>0</v>
      </c>
      <c r="L280" s="7">
        <v>3</v>
      </c>
      <c r="M280" s="7"/>
      <c r="N280" s="6" t="b">
        <f t="shared" si="42"/>
        <v>0</v>
      </c>
      <c r="O280" s="6">
        <f t="shared" si="43"/>
        <v>0</v>
      </c>
      <c r="P280" s="6">
        <f>'Invoice Data'!$B280+'Invoice Data'!$E280-'Invoice Data'!$I280-'Invoice Data'!$N280+'Invoice Data'!$J280</f>
        <v>3679</v>
      </c>
      <c r="Q280" s="6">
        <f>_xlfn.IFNA(VLOOKUP('Invoice Data'!$A280,BPay!$B$4:$D$10,3,0),0)</f>
        <v>0</v>
      </c>
      <c r="R280" s="8">
        <f t="shared" si="44"/>
        <v>3679</v>
      </c>
    </row>
    <row r="281" spans="1:18" x14ac:dyDescent="0.25">
      <c r="A281" s="12">
        <v>33194</v>
      </c>
      <c r="B281" s="6">
        <v>0</v>
      </c>
      <c r="C281" s="23" t="str">
        <f t="shared" si="36"/>
        <v>A</v>
      </c>
      <c r="D281" s="7"/>
      <c r="E281" s="6">
        <v>7635</v>
      </c>
      <c r="F281" s="7">
        <v>2</v>
      </c>
      <c r="G281" s="7" t="str">
        <f t="shared" si="37"/>
        <v>Y</v>
      </c>
      <c r="H281" s="7">
        <f t="shared" si="38"/>
        <v>381.75</v>
      </c>
      <c r="I281" s="6">
        <f t="shared" si="39"/>
        <v>381.75</v>
      </c>
      <c r="J281" s="6" t="b">
        <f t="shared" si="40"/>
        <v>0</v>
      </c>
      <c r="K281" s="6">
        <f t="shared" si="41"/>
        <v>0</v>
      </c>
      <c r="L281" s="7">
        <v>7</v>
      </c>
      <c r="M281" s="7"/>
      <c r="N281" s="6" t="b">
        <f t="shared" si="42"/>
        <v>0</v>
      </c>
      <c r="O281" s="6">
        <f t="shared" si="43"/>
        <v>0</v>
      </c>
      <c r="P281" s="6">
        <f>'Invoice Data'!$B281+'Invoice Data'!$E281-'Invoice Data'!$I281-'Invoice Data'!$N281+'Invoice Data'!$J281</f>
        <v>7253.25</v>
      </c>
      <c r="Q281" s="6">
        <f>_xlfn.IFNA(VLOOKUP('Invoice Data'!$A281,BPay!$B$4:$D$10,3,0),0)</f>
        <v>0</v>
      </c>
      <c r="R281" s="8">
        <f t="shared" si="44"/>
        <v>7253.25</v>
      </c>
    </row>
    <row r="282" spans="1:18" x14ac:dyDescent="0.25">
      <c r="A282" s="12">
        <v>33201</v>
      </c>
      <c r="B282" s="6">
        <v>0</v>
      </c>
      <c r="C282" s="23" t="str">
        <f t="shared" si="36"/>
        <v>A</v>
      </c>
      <c r="D282" s="7"/>
      <c r="E282" s="6">
        <v>8638</v>
      </c>
      <c r="F282" s="7">
        <v>2</v>
      </c>
      <c r="G282" s="7" t="str">
        <f t="shared" si="37"/>
        <v>Y</v>
      </c>
      <c r="H282" s="7">
        <f t="shared" si="38"/>
        <v>431.90000000000003</v>
      </c>
      <c r="I282" s="6">
        <f t="shared" si="39"/>
        <v>431.90000000000003</v>
      </c>
      <c r="J282" s="6" t="b">
        <f t="shared" si="40"/>
        <v>0</v>
      </c>
      <c r="K282" s="6">
        <f t="shared" si="41"/>
        <v>0</v>
      </c>
      <c r="L282" s="7">
        <v>1</v>
      </c>
      <c r="M282" s="7"/>
      <c r="N282" s="6" t="b">
        <f t="shared" si="42"/>
        <v>0</v>
      </c>
      <c r="O282" s="6">
        <f t="shared" si="43"/>
        <v>0</v>
      </c>
      <c r="P282" s="6">
        <f>'Invoice Data'!$B282+'Invoice Data'!$E282-'Invoice Data'!$I282-'Invoice Data'!$N282+'Invoice Data'!$J282</f>
        <v>8206.1</v>
      </c>
      <c r="Q282" s="6">
        <f>_xlfn.IFNA(VLOOKUP('Invoice Data'!$A282,BPay!$B$4:$D$10,3,0),0)</f>
        <v>0</v>
      </c>
      <c r="R282" s="8">
        <f t="shared" si="44"/>
        <v>8206.1</v>
      </c>
    </row>
    <row r="283" spans="1:18" x14ac:dyDescent="0.25">
      <c r="A283" s="12">
        <v>33210</v>
      </c>
      <c r="B283" s="6">
        <v>0</v>
      </c>
      <c r="C283" s="23" t="str">
        <f t="shared" si="36"/>
        <v>A</v>
      </c>
      <c r="D283" s="7"/>
      <c r="E283" s="6">
        <v>3683</v>
      </c>
      <c r="F283" s="7">
        <v>1</v>
      </c>
      <c r="G283" s="7" t="str">
        <f t="shared" si="37"/>
        <v/>
      </c>
      <c r="H283" s="7">
        <f t="shared" si="38"/>
        <v>0</v>
      </c>
      <c r="I283" s="6">
        <f t="shared" si="39"/>
        <v>0</v>
      </c>
      <c r="J283" s="6" t="b">
        <f t="shared" si="40"/>
        <v>0</v>
      </c>
      <c r="K283" s="6">
        <f t="shared" si="41"/>
        <v>0</v>
      </c>
      <c r="L283" s="7">
        <v>7</v>
      </c>
      <c r="M283" s="7"/>
      <c r="N283" s="6" t="b">
        <f t="shared" si="42"/>
        <v>0</v>
      </c>
      <c r="O283" s="6">
        <f t="shared" si="43"/>
        <v>0</v>
      </c>
      <c r="P283" s="6">
        <f>'Invoice Data'!$B283+'Invoice Data'!$E283-'Invoice Data'!$I283-'Invoice Data'!$N283+'Invoice Data'!$J283</f>
        <v>3683</v>
      </c>
      <c r="Q283" s="6">
        <f>_xlfn.IFNA(VLOOKUP('Invoice Data'!$A283,BPay!$B$4:$D$10,3,0),0)</f>
        <v>0</v>
      </c>
      <c r="R283" s="8">
        <f t="shared" si="44"/>
        <v>3683</v>
      </c>
    </row>
    <row r="284" spans="1:18" x14ac:dyDescent="0.25">
      <c r="A284" s="12">
        <v>33229</v>
      </c>
      <c r="B284" s="6">
        <v>1304</v>
      </c>
      <c r="C284" s="23" t="str">
        <f t="shared" si="36"/>
        <v>B</v>
      </c>
      <c r="D284" s="7"/>
      <c r="E284" s="6">
        <v>7773</v>
      </c>
      <c r="F284" s="7">
        <v>2</v>
      </c>
      <c r="G284" s="7" t="str">
        <f t="shared" si="37"/>
        <v>Y</v>
      </c>
      <c r="H284" s="7">
        <f t="shared" si="38"/>
        <v>388.65000000000003</v>
      </c>
      <c r="I284" s="6">
        <f t="shared" si="39"/>
        <v>388.65000000000003</v>
      </c>
      <c r="J284" s="6" t="b">
        <f t="shared" si="40"/>
        <v>1</v>
      </c>
      <c r="K284" s="6">
        <f t="shared" si="41"/>
        <v>130.4</v>
      </c>
      <c r="L284" s="7">
        <v>11</v>
      </c>
      <c r="M284" s="7"/>
      <c r="N284" s="6" t="b">
        <f t="shared" si="42"/>
        <v>0</v>
      </c>
      <c r="O284" s="6">
        <f t="shared" si="43"/>
        <v>0</v>
      </c>
      <c r="P284" s="6">
        <f>'Invoice Data'!$B284+'Invoice Data'!$E284-'Invoice Data'!$I284-'Invoice Data'!$N284+'Invoice Data'!$J284</f>
        <v>8689.35</v>
      </c>
      <c r="Q284" s="6">
        <f>_xlfn.IFNA(VLOOKUP('Invoice Data'!$A284,BPay!$B$4:$D$10,3,0),0)</f>
        <v>0</v>
      </c>
      <c r="R284" s="8">
        <f t="shared" si="44"/>
        <v>9993.35</v>
      </c>
    </row>
    <row r="285" spans="1:18" x14ac:dyDescent="0.25">
      <c r="A285" s="12">
        <v>33238</v>
      </c>
      <c r="B285" s="6">
        <v>0</v>
      </c>
      <c r="C285" s="23" t="str">
        <f t="shared" si="36"/>
        <v>A</v>
      </c>
      <c r="D285" s="7"/>
      <c r="E285" s="6">
        <v>4619</v>
      </c>
      <c r="F285" s="7">
        <v>1</v>
      </c>
      <c r="G285" s="7" t="str">
        <f t="shared" si="37"/>
        <v/>
      </c>
      <c r="H285" s="7">
        <f t="shared" si="38"/>
        <v>0</v>
      </c>
      <c r="I285" s="6">
        <f t="shared" si="39"/>
        <v>0</v>
      </c>
      <c r="J285" s="6" t="b">
        <f t="shared" si="40"/>
        <v>0</v>
      </c>
      <c r="K285" s="6">
        <f t="shared" si="41"/>
        <v>0</v>
      </c>
      <c r="L285" s="7">
        <v>0</v>
      </c>
      <c r="M285" s="7"/>
      <c r="N285" s="6" t="b">
        <f t="shared" si="42"/>
        <v>0</v>
      </c>
      <c r="O285" s="6">
        <f t="shared" si="43"/>
        <v>0</v>
      </c>
      <c r="P285" s="6">
        <f>'Invoice Data'!$B285+'Invoice Data'!$E285-'Invoice Data'!$I285-'Invoice Data'!$N285+'Invoice Data'!$J285</f>
        <v>4619</v>
      </c>
      <c r="Q285" s="6">
        <f>_xlfn.IFNA(VLOOKUP('Invoice Data'!$A285,BPay!$B$4:$D$10,3,0),0)</f>
        <v>0</v>
      </c>
      <c r="R285" s="8">
        <f t="shared" si="44"/>
        <v>4619</v>
      </c>
    </row>
    <row r="286" spans="1:18" x14ac:dyDescent="0.25">
      <c r="A286" s="12">
        <v>33247</v>
      </c>
      <c r="B286" s="6">
        <v>0</v>
      </c>
      <c r="C286" s="23" t="str">
        <f t="shared" si="36"/>
        <v>A</v>
      </c>
      <c r="D286" s="7"/>
      <c r="E286" s="6">
        <v>3579</v>
      </c>
      <c r="F286" s="7">
        <v>1</v>
      </c>
      <c r="G286" s="7" t="str">
        <f t="shared" si="37"/>
        <v/>
      </c>
      <c r="H286" s="7">
        <f t="shared" si="38"/>
        <v>0</v>
      </c>
      <c r="I286" s="6">
        <f t="shared" si="39"/>
        <v>0</v>
      </c>
      <c r="J286" s="6" t="b">
        <f t="shared" si="40"/>
        <v>0</v>
      </c>
      <c r="K286" s="6">
        <f t="shared" si="41"/>
        <v>0</v>
      </c>
      <c r="L286" s="7">
        <v>11</v>
      </c>
      <c r="M286" s="7"/>
      <c r="N286" s="6" t="b">
        <f t="shared" si="42"/>
        <v>0</v>
      </c>
      <c r="O286" s="6">
        <f t="shared" si="43"/>
        <v>0</v>
      </c>
      <c r="P286" s="6">
        <f>'Invoice Data'!$B286+'Invoice Data'!$E286-'Invoice Data'!$I286-'Invoice Data'!$N286+'Invoice Data'!$J286</f>
        <v>3579</v>
      </c>
      <c r="Q286" s="6">
        <f>_xlfn.IFNA(VLOOKUP('Invoice Data'!$A286,BPay!$B$4:$D$10,3,0),0)</f>
        <v>0</v>
      </c>
      <c r="R286" s="8">
        <f t="shared" si="44"/>
        <v>3579</v>
      </c>
    </row>
    <row r="287" spans="1:18" x14ac:dyDescent="0.25">
      <c r="A287" s="12">
        <v>33256</v>
      </c>
      <c r="B287" s="6">
        <v>0</v>
      </c>
      <c r="C287" s="23" t="str">
        <f t="shared" si="36"/>
        <v>A</v>
      </c>
      <c r="D287" s="7"/>
      <c r="E287" s="6">
        <v>3926</v>
      </c>
      <c r="F287" s="7">
        <v>1</v>
      </c>
      <c r="G287" s="7" t="str">
        <f t="shared" si="37"/>
        <v/>
      </c>
      <c r="H287" s="7">
        <f t="shared" si="38"/>
        <v>0</v>
      </c>
      <c r="I287" s="6">
        <f t="shared" si="39"/>
        <v>0</v>
      </c>
      <c r="J287" s="6" t="b">
        <f t="shared" si="40"/>
        <v>0</v>
      </c>
      <c r="K287" s="6">
        <f t="shared" si="41"/>
        <v>0</v>
      </c>
      <c r="L287" s="7">
        <v>13</v>
      </c>
      <c r="M287" s="7"/>
      <c r="N287" s="6" t="b">
        <f t="shared" si="42"/>
        <v>0</v>
      </c>
      <c r="O287" s="6">
        <f t="shared" si="43"/>
        <v>0</v>
      </c>
      <c r="P287" s="6">
        <f>'Invoice Data'!$B287+'Invoice Data'!$E287-'Invoice Data'!$I287-'Invoice Data'!$N287+'Invoice Data'!$J287</f>
        <v>3926</v>
      </c>
      <c r="Q287" s="6">
        <f>_xlfn.IFNA(VLOOKUP('Invoice Data'!$A287,BPay!$B$4:$D$10,3,0),0)</f>
        <v>0</v>
      </c>
      <c r="R287" s="8">
        <f t="shared" si="44"/>
        <v>3926</v>
      </c>
    </row>
    <row r="288" spans="1:18" x14ac:dyDescent="0.25">
      <c r="A288" s="12">
        <v>33265</v>
      </c>
      <c r="B288" s="6">
        <v>0</v>
      </c>
      <c r="C288" s="23" t="str">
        <f t="shared" si="36"/>
        <v>A</v>
      </c>
      <c r="D288" s="7"/>
      <c r="E288" s="6">
        <v>8414</v>
      </c>
      <c r="F288" s="7">
        <v>2</v>
      </c>
      <c r="G288" s="7" t="str">
        <f t="shared" si="37"/>
        <v>Y</v>
      </c>
      <c r="H288" s="7">
        <f t="shared" si="38"/>
        <v>420.70000000000005</v>
      </c>
      <c r="I288" s="6">
        <f t="shared" si="39"/>
        <v>420.70000000000005</v>
      </c>
      <c r="J288" s="6" t="b">
        <f t="shared" si="40"/>
        <v>0</v>
      </c>
      <c r="K288" s="6">
        <f t="shared" si="41"/>
        <v>0</v>
      </c>
      <c r="L288" s="7">
        <v>7</v>
      </c>
      <c r="M288" s="7"/>
      <c r="N288" s="6" t="b">
        <f t="shared" si="42"/>
        <v>0</v>
      </c>
      <c r="O288" s="6">
        <f t="shared" si="43"/>
        <v>0</v>
      </c>
      <c r="P288" s="6">
        <f>'Invoice Data'!$B288+'Invoice Data'!$E288-'Invoice Data'!$I288-'Invoice Data'!$N288+'Invoice Data'!$J288</f>
        <v>7993.3</v>
      </c>
      <c r="Q288" s="6">
        <f>_xlfn.IFNA(VLOOKUP('Invoice Data'!$A288,BPay!$B$4:$D$10,3,0),0)</f>
        <v>0</v>
      </c>
      <c r="R288" s="8">
        <f t="shared" si="44"/>
        <v>7993.3</v>
      </c>
    </row>
    <row r="289" spans="1:18" x14ac:dyDescent="0.25">
      <c r="A289" s="12">
        <v>33274</v>
      </c>
      <c r="B289" s="6">
        <v>0</v>
      </c>
      <c r="C289" s="23" t="str">
        <f t="shared" si="36"/>
        <v>A</v>
      </c>
      <c r="D289" s="7"/>
      <c r="E289" s="6">
        <v>5558</v>
      </c>
      <c r="F289" s="7">
        <v>1</v>
      </c>
      <c r="G289" s="7" t="str">
        <f t="shared" si="37"/>
        <v/>
      </c>
      <c r="H289" s="7">
        <f t="shared" si="38"/>
        <v>0</v>
      </c>
      <c r="I289" s="6">
        <f t="shared" si="39"/>
        <v>0</v>
      </c>
      <c r="J289" s="6" t="b">
        <f t="shared" si="40"/>
        <v>0</v>
      </c>
      <c r="K289" s="6">
        <f t="shared" si="41"/>
        <v>0</v>
      </c>
      <c r="L289" s="7">
        <v>13</v>
      </c>
      <c r="M289" s="7"/>
      <c r="N289" s="6" t="b">
        <f t="shared" si="42"/>
        <v>0</v>
      </c>
      <c r="O289" s="6">
        <f t="shared" si="43"/>
        <v>0</v>
      </c>
      <c r="P289" s="6">
        <f>'Invoice Data'!$B289+'Invoice Data'!$E289-'Invoice Data'!$I289-'Invoice Data'!$N289+'Invoice Data'!$J289</f>
        <v>5558</v>
      </c>
      <c r="Q289" s="6">
        <f>_xlfn.IFNA(VLOOKUP('Invoice Data'!$A289,BPay!$B$4:$D$10,3,0),0)</f>
        <v>0</v>
      </c>
      <c r="R289" s="8">
        <f t="shared" si="44"/>
        <v>5558</v>
      </c>
    </row>
    <row r="290" spans="1:18" x14ac:dyDescent="0.25">
      <c r="A290" s="12">
        <v>33283</v>
      </c>
      <c r="B290" s="6">
        <v>0</v>
      </c>
      <c r="C290" s="23" t="str">
        <f t="shared" si="36"/>
        <v>A</v>
      </c>
      <c r="D290" s="7"/>
      <c r="E290" s="6">
        <v>4598</v>
      </c>
      <c r="F290" s="7">
        <v>1</v>
      </c>
      <c r="G290" s="7" t="str">
        <f t="shared" si="37"/>
        <v/>
      </c>
      <c r="H290" s="7">
        <f t="shared" si="38"/>
        <v>0</v>
      </c>
      <c r="I290" s="6">
        <f t="shared" si="39"/>
        <v>0</v>
      </c>
      <c r="J290" s="6" t="b">
        <f t="shared" si="40"/>
        <v>0</v>
      </c>
      <c r="K290" s="6">
        <f t="shared" si="41"/>
        <v>0</v>
      </c>
      <c r="L290" s="7">
        <v>9</v>
      </c>
      <c r="M290" s="7"/>
      <c r="N290" s="6" t="b">
        <f t="shared" si="42"/>
        <v>0</v>
      </c>
      <c r="O290" s="6">
        <f t="shared" si="43"/>
        <v>0</v>
      </c>
      <c r="P290" s="6">
        <f>'Invoice Data'!$B290+'Invoice Data'!$E290-'Invoice Data'!$I290-'Invoice Data'!$N290+'Invoice Data'!$J290</f>
        <v>4598</v>
      </c>
      <c r="Q290" s="6">
        <f>_xlfn.IFNA(VLOOKUP('Invoice Data'!$A290,BPay!$B$4:$D$10,3,0),0)</f>
        <v>0</v>
      </c>
      <c r="R290" s="8">
        <f t="shared" si="44"/>
        <v>4598</v>
      </c>
    </row>
    <row r="291" spans="1:18" x14ac:dyDescent="0.25">
      <c r="A291" s="12">
        <v>33292</v>
      </c>
      <c r="B291" s="6">
        <v>0</v>
      </c>
      <c r="C291" s="23" t="str">
        <f t="shared" si="36"/>
        <v>A</v>
      </c>
      <c r="D291" s="7"/>
      <c r="E291" s="6">
        <v>3998</v>
      </c>
      <c r="F291" s="7">
        <v>1</v>
      </c>
      <c r="G291" s="7" t="str">
        <f t="shared" si="37"/>
        <v/>
      </c>
      <c r="H291" s="7">
        <f t="shared" si="38"/>
        <v>0</v>
      </c>
      <c r="I291" s="6">
        <f t="shared" si="39"/>
        <v>0</v>
      </c>
      <c r="J291" s="6" t="b">
        <f t="shared" si="40"/>
        <v>0</v>
      </c>
      <c r="K291" s="6">
        <f t="shared" si="41"/>
        <v>0</v>
      </c>
      <c r="L291" s="7">
        <v>1</v>
      </c>
      <c r="M291" s="7"/>
      <c r="N291" s="6" t="b">
        <f t="shared" si="42"/>
        <v>0</v>
      </c>
      <c r="O291" s="6">
        <f t="shared" si="43"/>
        <v>0</v>
      </c>
      <c r="P291" s="6">
        <f>'Invoice Data'!$B291+'Invoice Data'!$E291-'Invoice Data'!$I291-'Invoice Data'!$N291+'Invoice Data'!$J291</f>
        <v>3998</v>
      </c>
      <c r="Q291" s="6">
        <f>_xlfn.IFNA(VLOOKUP('Invoice Data'!$A291,BPay!$B$4:$D$10,3,0),0)</f>
        <v>0</v>
      </c>
      <c r="R291" s="8">
        <f t="shared" si="44"/>
        <v>3998</v>
      </c>
    </row>
    <row r="292" spans="1:18" x14ac:dyDescent="0.25">
      <c r="A292" s="12">
        <v>33309</v>
      </c>
      <c r="B292" s="6">
        <v>0</v>
      </c>
      <c r="C292" s="23" t="str">
        <f t="shared" si="36"/>
        <v>A</v>
      </c>
      <c r="D292" s="7"/>
      <c r="E292" s="6">
        <v>4017</v>
      </c>
      <c r="F292" s="7">
        <v>1</v>
      </c>
      <c r="G292" s="7" t="str">
        <f t="shared" si="37"/>
        <v/>
      </c>
      <c r="H292" s="7">
        <f t="shared" si="38"/>
        <v>0</v>
      </c>
      <c r="I292" s="6">
        <f t="shared" si="39"/>
        <v>0</v>
      </c>
      <c r="J292" s="6" t="b">
        <f t="shared" si="40"/>
        <v>0</v>
      </c>
      <c r="K292" s="6">
        <f t="shared" si="41"/>
        <v>0</v>
      </c>
      <c r="L292" s="7">
        <v>14</v>
      </c>
      <c r="M292" s="7"/>
      <c r="N292" s="6" t="b">
        <f t="shared" si="42"/>
        <v>0</v>
      </c>
      <c r="O292" s="6">
        <f t="shared" si="43"/>
        <v>0</v>
      </c>
      <c r="P292" s="6">
        <f>'Invoice Data'!$B292+'Invoice Data'!$E292-'Invoice Data'!$I292-'Invoice Data'!$N292+'Invoice Data'!$J292</f>
        <v>4017</v>
      </c>
      <c r="Q292" s="6">
        <f>_xlfn.IFNA(VLOOKUP('Invoice Data'!$A292,BPay!$B$4:$D$10,3,0),0)</f>
        <v>0</v>
      </c>
      <c r="R292" s="8">
        <f t="shared" si="44"/>
        <v>4017</v>
      </c>
    </row>
    <row r="293" spans="1:18" x14ac:dyDescent="0.25">
      <c r="A293" s="12">
        <v>33318</v>
      </c>
      <c r="B293" s="6">
        <v>0</v>
      </c>
      <c r="C293" s="23" t="str">
        <f t="shared" si="36"/>
        <v>A</v>
      </c>
      <c r="D293" s="7"/>
      <c r="E293" s="6">
        <v>5299</v>
      </c>
      <c r="F293" s="7">
        <v>1</v>
      </c>
      <c r="G293" s="7" t="str">
        <f t="shared" si="37"/>
        <v/>
      </c>
      <c r="H293" s="7">
        <f t="shared" si="38"/>
        <v>0</v>
      </c>
      <c r="I293" s="6">
        <f t="shared" si="39"/>
        <v>0</v>
      </c>
      <c r="J293" s="6" t="b">
        <f t="shared" si="40"/>
        <v>0</v>
      </c>
      <c r="K293" s="6">
        <f t="shared" si="41"/>
        <v>0</v>
      </c>
      <c r="L293" s="7">
        <v>1</v>
      </c>
      <c r="M293" s="7"/>
      <c r="N293" s="6" t="b">
        <f t="shared" si="42"/>
        <v>0</v>
      </c>
      <c r="O293" s="6">
        <f t="shared" si="43"/>
        <v>0</v>
      </c>
      <c r="P293" s="6">
        <f>'Invoice Data'!$B293+'Invoice Data'!$E293-'Invoice Data'!$I293-'Invoice Data'!$N293+'Invoice Data'!$J293</f>
        <v>5299</v>
      </c>
      <c r="Q293" s="6">
        <f>_xlfn.IFNA(VLOOKUP('Invoice Data'!$A293,BPay!$B$4:$D$10,3,0),0)</f>
        <v>0</v>
      </c>
      <c r="R293" s="8">
        <f t="shared" si="44"/>
        <v>5299</v>
      </c>
    </row>
    <row r="294" spans="1:18" x14ac:dyDescent="0.25">
      <c r="A294" s="12">
        <v>33327</v>
      </c>
      <c r="B294" s="6">
        <v>0</v>
      </c>
      <c r="C294" s="23" t="str">
        <f t="shared" si="36"/>
        <v>A</v>
      </c>
      <c r="D294" s="7"/>
      <c r="E294" s="6">
        <v>8227</v>
      </c>
      <c r="F294" s="7">
        <v>2</v>
      </c>
      <c r="G294" s="7" t="str">
        <f t="shared" si="37"/>
        <v>Y</v>
      </c>
      <c r="H294" s="7">
        <f t="shared" si="38"/>
        <v>411.35</v>
      </c>
      <c r="I294" s="6">
        <f t="shared" si="39"/>
        <v>411.35</v>
      </c>
      <c r="J294" s="6" t="b">
        <f t="shared" si="40"/>
        <v>0</v>
      </c>
      <c r="K294" s="6">
        <f t="shared" si="41"/>
        <v>0</v>
      </c>
      <c r="L294" s="7">
        <v>2</v>
      </c>
      <c r="M294" s="7"/>
      <c r="N294" s="6" t="b">
        <f t="shared" si="42"/>
        <v>0</v>
      </c>
      <c r="O294" s="6">
        <f t="shared" si="43"/>
        <v>0</v>
      </c>
      <c r="P294" s="6">
        <f>'Invoice Data'!$B294+'Invoice Data'!$E294-'Invoice Data'!$I294-'Invoice Data'!$N294+'Invoice Data'!$J294</f>
        <v>7815.65</v>
      </c>
      <c r="Q294" s="6">
        <f>_xlfn.IFNA(VLOOKUP('Invoice Data'!$A294,BPay!$B$4:$D$10,3,0),0)</f>
        <v>0</v>
      </c>
      <c r="R294" s="8">
        <f t="shared" si="44"/>
        <v>7815.65</v>
      </c>
    </row>
    <row r="295" spans="1:18" x14ac:dyDescent="0.25">
      <c r="A295" s="12">
        <v>33336</v>
      </c>
      <c r="B295" s="6">
        <v>0</v>
      </c>
      <c r="C295" s="23" t="str">
        <f t="shared" si="36"/>
        <v>A</v>
      </c>
      <c r="D295" s="7"/>
      <c r="E295" s="6">
        <v>6596</v>
      </c>
      <c r="F295" s="7">
        <v>2</v>
      </c>
      <c r="G295" s="7" t="str">
        <f t="shared" si="37"/>
        <v>Y</v>
      </c>
      <c r="H295" s="7">
        <f t="shared" si="38"/>
        <v>329.8</v>
      </c>
      <c r="I295" s="6">
        <f t="shared" si="39"/>
        <v>329.8</v>
      </c>
      <c r="J295" s="6" t="b">
        <f t="shared" si="40"/>
        <v>0</v>
      </c>
      <c r="K295" s="6">
        <f t="shared" si="41"/>
        <v>0</v>
      </c>
      <c r="L295" s="7">
        <v>2</v>
      </c>
      <c r="M295" s="7"/>
      <c r="N295" s="6" t="b">
        <f t="shared" si="42"/>
        <v>0</v>
      </c>
      <c r="O295" s="6">
        <f t="shared" si="43"/>
        <v>0</v>
      </c>
      <c r="P295" s="6">
        <f>'Invoice Data'!$B295+'Invoice Data'!$E295-'Invoice Data'!$I295-'Invoice Data'!$N295+'Invoice Data'!$J295</f>
        <v>6266.2</v>
      </c>
      <c r="Q295" s="6">
        <f>_xlfn.IFNA(VLOOKUP('Invoice Data'!$A295,BPay!$B$4:$D$10,3,0),0)</f>
        <v>0</v>
      </c>
      <c r="R295" s="8">
        <f t="shared" si="44"/>
        <v>6266.2</v>
      </c>
    </row>
    <row r="296" spans="1:18" x14ac:dyDescent="0.25">
      <c r="A296" s="12">
        <v>33345</v>
      </c>
      <c r="B296" s="6">
        <v>0</v>
      </c>
      <c r="C296" s="23" t="str">
        <f t="shared" si="36"/>
        <v>A</v>
      </c>
      <c r="D296" s="7"/>
      <c r="E296" s="6">
        <v>4734</v>
      </c>
      <c r="F296" s="7">
        <v>1</v>
      </c>
      <c r="G296" s="7" t="str">
        <f t="shared" si="37"/>
        <v/>
      </c>
      <c r="H296" s="7">
        <f t="shared" si="38"/>
        <v>0</v>
      </c>
      <c r="I296" s="6">
        <f t="shared" si="39"/>
        <v>0</v>
      </c>
      <c r="J296" s="6" t="b">
        <f t="shared" si="40"/>
        <v>0</v>
      </c>
      <c r="K296" s="6">
        <f t="shared" si="41"/>
        <v>0</v>
      </c>
      <c r="L296" s="7">
        <v>11</v>
      </c>
      <c r="M296" s="7"/>
      <c r="N296" s="6" t="b">
        <f t="shared" si="42"/>
        <v>0</v>
      </c>
      <c r="O296" s="6">
        <f t="shared" si="43"/>
        <v>0</v>
      </c>
      <c r="P296" s="6">
        <f>'Invoice Data'!$B296+'Invoice Data'!$E296-'Invoice Data'!$I296-'Invoice Data'!$N296+'Invoice Data'!$J296</f>
        <v>4734</v>
      </c>
      <c r="Q296" s="6">
        <f>_xlfn.IFNA(VLOOKUP('Invoice Data'!$A296,BPay!$B$4:$D$10,3,0),0)</f>
        <v>0</v>
      </c>
      <c r="R296" s="8">
        <f t="shared" si="44"/>
        <v>4734</v>
      </c>
    </row>
    <row r="297" spans="1:18" x14ac:dyDescent="0.25">
      <c r="A297" s="12">
        <v>33354</v>
      </c>
      <c r="B297" s="6">
        <v>0</v>
      </c>
      <c r="C297" s="23" t="str">
        <f t="shared" si="36"/>
        <v>A</v>
      </c>
      <c r="D297" s="7"/>
      <c r="E297" s="6">
        <v>5112</v>
      </c>
      <c r="F297" s="7">
        <v>1</v>
      </c>
      <c r="G297" s="7" t="str">
        <f t="shared" si="37"/>
        <v/>
      </c>
      <c r="H297" s="7">
        <f t="shared" si="38"/>
        <v>0</v>
      </c>
      <c r="I297" s="6">
        <f t="shared" si="39"/>
        <v>0</v>
      </c>
      <c r="J297" s="6" t="b">
        <f t="shared" si="40"/>
        <v>0</v>
      </c>
      <c r="K297" s="6">
        <f t="shared" si="41"/>
        <v>0</v>
      </c>
      <c r="L297" s="7">
        <v>8</v>
      </c>
      <c r="M297" s="7"/>
      <c r="N297" s="6" t="b">
        <f t="shared" si="42"/>
        <v>0</v>
      </c>
      <c r="O297" s="6">
        <f t="shared" si="43"/>
        <v>0</v>
      </c>
      <c r="P297" s="6">
        <f>'Invoice Data'!$B297+'Invoice Data'!$E297-'Invoice Data'!$I297-'Invoice Data'!$N297+'Invoice Data'!$J297</f>
        <v>5112</v>
      </c>
      <c r="Q297" s="6">
        <f>_xlfn.IFNA(VLOOKUP('Invoice Data'!$A297,BPay!$B$4:$D$10,3,0),0)</f>
        <v>0</v>
      </c>
      <c r="R297" s="8">
        <f t="shared" si="44"/>
        <v>5112</v>
      </c>
    </row>
    <row r="298" spans="1:18" x14ac:dyDescent="0.25">
      <c r="A298" s="12">
        <v>33363</v>
      </c>
      <c r="B298" s="6">
        <v>0</v>
      </c>
      <c r="C298" s="23" t="str">
        <f t="shared" si="36"/>
        <v>A</v>
      </c>
      <c r="D298" s="7"/>
      <c r="E298" s="6">
        <v>8008</v>
      </c>
      <c r="F298" s="7">
        <v>2</v>
      </c>
      <c r="G298" s="7" t="str">
        <f t="shared" si="37"/>
        <v>Y</v>
      </c>
      <c r="H298" s="7">
        <f t="shared" si="38"/>
        <v>400.40000000000003</v>
      </c>
      <c r="I298" s="6">
        <f t="shared" si="39"/>
        <v>400.40000000000003</v>
      </c>
      <c r="J298" s="6" t="b">
        <f t="shared" si="40"/>
        <v>0</v>
      </c>
      <c r="K298" s="6">
        <f t="shared" si="41"/>
        <v>0</v>
      </c>
      <c r="L298" s="7">
        <v>7</v>
      </c>
      <c r="M298" s="7"/>
      <c r="N298" s="6" t="b">
        <f t="shared" si="42"/>
        <v>0</v>
      </c>
      <c r="O298" s="6">
        <f t="shared" si="43"/>
        <v>0</v>
      </c>
      <c r="P298" s="6">
        <f>'Invoice Data'!$B298+'Invoice Data'!$E298-'Invoice Data'!$I298-'Invoice Data'!$N298+'Invoice Data'!$J298</f>
        <v>7607.6</v>
      </c>
      <c r="Q298" s="6">
        <f>_xlfn.IFNA(VLOOKUP('Invoice Data'!$A298,BPay!$B$4:$D$10,3,0),0)</f>
        <v>0</v>
      </c>
      <c r="R298" s="8">
        <f t="shared" si="44"/>
        <v>7607.6</v>
      </c>
    </row>
    <row r="299" spans="1:18" x14ac:dyDescent="0.25">
      <c r="A299" s="12">
        <v>33372</v>
      </c>
      <c r="B299" s="6">
        <v>0</v>
      </c>
      <c r="C299" s="23" t="str">
        <f t="shared" si="36"/>
        <v>A</v>
      </c>
      <c r="D299" s="7"/>
      <c r="E299" s="6">
        <v>8232</v>
      </c>
      <c r="F299" s="7">
        <v>2</v>
      </c>
      <c r="G299" s="7" t="str">
        <f t="shared" si="37"/>
        <v>Y</v>
      </c>
      <c r="H299" s="7">
        <f t="shared" si="38"/>
        <v>411.6</v>
      </c>
      <c r="I299" s="6">
        <f t="shared" si="39"/>
        <v>411.6</v>
      </c>
      <c r="J299" s="6" t="b">
        <f t="shared" si="40"/>
        <v>0</v>
      </c>
      <c r="K299" s="6">
        <f t="shared" si="41"/>
        <v>0</v>
      </c>
      <c r="L299" s="7">
        <v>6</v>
      </c>
      <c r="M299" s="7"/>
      <c r="N299" s="6" t="b">
        <f t="shared" si="42"/>
        <v>0</v>
      </c>
      <c r="O299" s="6">
        <f t="shared" si="43"/>
        <v>0</v>
      </c>
      <c r="P299" s="6">
        <f>'Invoice Data'!$B299+'Invoice Data'!$E299-'Invoice Data'!$I299-'Invoice Data'!$N299+'Invoice Data'!$J299</f>
        <v>7820.4</v>
      </c>
      <c r="Q299" s="6">
        <f>_xlfn.IFNA(VLOOKUP('Invoice Data'!$A299,BPay!$B$4:$D$10,3,0),0)</f>
        <v>0</v>
      </c>
      <c r="R299" s="8">
        <f t="shared" si="44"/>
        <v>7820.4</v>
      </c>
    </row>
    <row r="300" spans="1:18" x14ac:dyDescent="0.25">
      <c r="A300" s="12">
        <v>33381</v>
      </c>
      <c r="B300" s="6">
        <v>0</v>
      </c>
      <c r="C300" s="23" t="str">
        <f t="shared" si="36"/>
        <v>A</v>
      </c>
      <c r="D300" s="7"/>
      <c r="E300" s="6">
        <v>9214</v>
      </c>
      <c r="F300" s="7">
        <v>2</v>
      </c>
      <c r="G300" s="7" t="str">
        <f t="shared" si="37"/>
        <v>Y</v>
      </c>
      <c r="H300" s="7">
        <f t="shared" si="38"/>
        <v>460.70000000000005</v>
      </c>
      <c r="I300" s="6">
        <f t="shared" si="39"/>
        <v>460.70000000000005</v>
      </c>
      <c r="J300" s="6" t="b">
        <f t="shared" si="40"/>
        <v>0</v>
      </c>
      <c r="K300" s="6">
        <f t="shared" si="41"/>
        <v>0</v>
      </c>
      <c r="L300" s="7">
        <v>11</v>
      </c>
      <c r="M300" s="7"/>
      <c r="N300" s="6" t="b">
        <f t="shared" si="42"/>
        <v>0</v>
      </c>
      <c r="O300" s="6">
        <f t="shared" si="43"/>
        <v>0</v>
      </c>
      <c r="P300" s="6">
        <f>'Invoice Data'!$B300+'Invoice Data'!$E300-'Invoice Data'!$I300-'Invoice Data'!$N300+'Invoice Data'!$J300</f>
        <v>8753.2999999999993</v>
      </c>
      <c r="Q300" s="6">
        <f>_xlfn.IFNA(VLOOKUP('Invoice Data'!$A300,BPay!$B$4:$D$10,3,0),0)</f>
        <v>0</v>
      </c>
      <c r="R300" s="8">
        <f t="shared" si="44"/>
        <v>8753.2999999999993</v>
      </c>
    </row>
    <row r="301" spans="1:18" x14ac:dyDescent="0.25">
      <c r="A301" s="12">
        <v>33390</v>
      </c>
      <c r="B301" s="6">
        <v>0</v>
      </c>
      <c r="C301" s="23" t="str">
        <f t="shared" si="36"/>
        <v>A</v>
      </c>
      <c r="D301" s="7"/>
      <c r="E301" s="6">
        <v>8796</v>
      </c>
      <c r="F301" s="7">
        <v>2</v>
      </c>
      <c r="G301" s="7" t="str">
        <f t="shared" si="37"/>
        <v>Y</v>
      </c>
      <c r="H301" s="7">
        <f t="shared" si="38"/>
        <v>439.8</v>
      </c>
      <c r="I301" s="6">
        <f t="shared" si="39"/>
        <v>439.8</v>
      </c>
      <c r="J301" s="6" t="b">
        <f t="shared" si="40"/>
        <v>0</v>
      </c>
      <c r="K301" s="6">
        <f t="shared" si="41"/>
        <v>0</v>
      </c>
      <c r="L301" s="7">
        <v>8</v>
      </c>
      <c r="M301" s="7"/>
      <c r="N301" s="6" t="b">
        <f t="shared" si="42"/>
        <v>0</v>
      </c>
      <c r="O301" s="6">
        <f t="shared" si="43"/>
        <v>0</v>
      </c>
      <c r="P301" s="6">
        <f>'Invoice Data'!$B301+'Invoice Data'!$E301-'Invoice Data'!$I301-'Invoice Data'!$N301+'Invoice Data'!$J301</f>
        <v>8356.2000000000007</v>
      </c>
      <c r="Q301" s="6">
        <f>_xlfn.IFNA(VLOOKUP('Invoice Data'!$A301,BPay!$B$4:$D$10,3,0),0)</f>
        <v>0</v>
      </c>
      <c r="R301" s="8">
        <f t="shared" si="44"/>
        <v>8356.2000000000007</v>
      </c>
    </row>
    <row r="302" spans="1:18" x14ac:dyDescent="0.25">
      <c r="A302" s="12">
        <v>33407</v>
      </c>
      <c r="B302" s="6">
        <v>0</v>
      </c>
      <c r="C302" s="23" t="str">
        <f t="shared" si="36"/>
        <v>A</v>
      </c>
      <c r="D302" s="7"/>
      <c r="E302" s="6">
        <v>4030</v>
      </c>
      <c r="F302" s="7">
        <v>1</v>
      </c>
      <c r="G302" s="7" t="str">
        <f t="shared" si="37"/>
        <v/>
      </c>
      <c r="H302" s="7">
        <f t="shared" si="38"/>
        <v>0</v>
      </c>
      <c r="I302" s="6">
        <f t="shared" si="39"/>
        <v>0</v>
      </c>
      <c r="J302" s="6" t="b">
        <f t="shared" si="40"/>
        <v>0</v>
      </c>
      <c r="K302" s="6">
        <f t="shared" si="41"/>
        <v>0</v>
      </c>
      <c r="L302" s="7">
        <v>10</v>
      </c>
      <c r="M302" s="7"/>
      <c r="N302" s="6" t="b">
        <f t="shared" si="42"/>
        <v>0</v>
      </c>
      <c r="O302" s="6">
        <f t="shared" si="43"/>
        <v>0</v>
      </c>
      <c r="P302" s="6">
        <f>'Invoice Data'!$B302+'Invoice Data'!$E302-'Invoice Data'!$I302-'Invoice Data'!$N302+'Invoice Data'!$J302</f>
        <v>4030</v>
      </c>
      <c r="Q302" s="6">
        <f>_xlfn.IFNA(VLOOKUP('Invoice Data'!$A302,BPay!$B$4:$D$10,3,0),0)</f>
        <v>0</v>
      </c>
      <c r="R302" s="8">
        <f t="shared" si="44"/>
        <v>4030</v>
      </c>
    </row>
    <row r="303" spans="1:18" x14ac:dyDescent="0.25">
      <c r="A303" s="12">
        <v>33416</v>
      </c>
      <c r="B303" s="6">
        <v>0</v>
      </c>
      <c r="C303" s="23" t="str">
        <f t="shared" si="36"/>
        <v>A</v>
      </c>
      <c r="D303" s="7"/>
      <c r="E303" s="6">
        <v>3877</v>
      </c>
      <c r="F303" s="7">
        <v>1</v>
      </c>
      <c r="G303" s="7" t="str">
        <f t="shared" si="37"/>
        <v/>
      </c>
      <c r="H303" s="7">
        <f t="shared" si="38"/>
        <v>0</v>
      </c>
      <c r="I303" s="6">
        <f t="shared" si="39"/>
        <v>0</v>
      </c>
      <c r="J303" s="6" t="b">
        <f t="shared" si="40"/>
        <v>0</v>
      </c>
      <c r="K303" s="6">
        <f t="shared" si="41"/>
        <v>0</v>
      </c>
      <c r="L303" s="7">
        <v>6</v>
      </c>
      <c r="M303" s="7"/>
      <c r="N303" s="6" t="b">
        <f t="shared" si="42"/>
        <v>0</v>
      </c>
      <c r="O303" s="6">
        <f t="shared" si="43"/>
        <v>0</v>
      </c>
      <c r="P303" s="6">
        <f>'Invoice Data'!$B303+'Invoice Data'!$E303-'Invoice Data'!$I303-'Invoice Data'!$N303+'Invoice Data'!$J303</f>
        <v>3877</v>
      </c>
      <c r="Q303" s="6">
        <f>_xlfn.IFNA(VLOOKUP('Invoice Data'!$A303,BPay!$B$4:$D$10,3,0),0)</f>
        <v>0</v>
      </c>
      <c r="R303" s="8">
        <f t="shared" si="44"/>
        <v>3877</v>
      </c>
    </row>
    <row r="304" spans="1:18" x14ac:dyDescent="0.25">
      <c r="A304" s="12">
        <v>33425</v>
      </c>
      <c r="B304" s="6">
        <v>0</v>
      </c>
      <c r="C304" s="23" t="str">
        <f t="shared" si="36"/>
        <v>A</v>
      </c>
      <c r="D304" s="7"/>
      <c r="E304" s="6">
        <v>8711</v>
      </c>
      <c r="F304" s="7">
        <v>2</v>
      </c>
      <c r="G304" s="7" t="str">
        <f t="shared" si="37"/>
        <v>Y</v>
      </c>
      <c r="H304" s="7">
        <f t="shared" si="38"/>
        <v>435.55</v>
      </c>
      <c r="I304" s="6">
        <f t="shared" si="39"/>
        <v>435.55</v>
      </c>
      <c r="J304" s="6" t="b">
        <f t="shared" si="40"/>
        <v>0</v>
      </c>
      <c r="K304" s="6">
        <f t="shared" si="41"/>
        <v>0</v>
      </c>
      <c r="L304" s="7">
        <v>11</v>
      </c>
      <c r="M304" s="7"/>
      <c r="N304" s="6" t="b">
        <f t="shared" si="42"/>
        <v>0</v>
      </c>
      <c r="O304" s="6">
        <f t="shared" si="43"/>
        <v>0</v>
      </c>
      <c r="P304" s="6">
        <f>'Invoice Data'!$B304+'Invoice Data'!$E304-'Invoice Data'!$I304-'Invoice Data'!$N304+'Invoice Data'!$J304</f>
        <v>8275.4500000000007</v>
      </c>
      <c r="Q304" s="6">
        <f>_xlfn.IFNA(VLOOKUP('Invoice Data'!$A304,BPay!$B$4:$D$10,3,0),0)</f>
        <v>0</v>
      </c>
      <c r="R304" s="8">
        <f t="shared" si="44"/>
        <v>8275.4500000000007</v>
      </c>
    </row>
    <row r="305" spans="1:18" x14ac:dyDescent="0.25">
      <c r="A305" s="12">
        <v>33434</v>
      </c>
      <c r="B305" s="6">
        <v>0</v>
      </c>
      <c r="C305" s="23" t="str">
        <f t="shared" si="36"/>
        <v>A</v>
      </c>
      <c r="D305" s="7"/>
      <c r="E305" s="6">
        <v>5231</v>
      </c>
      <c r="F305" s="7">
        <v>1</v>
      </c>
      <c r="G305" s="7" t="str">
        <f t="shared" si="37"/>
        <v/>
      </c>
      <c r="H305" s="7">
        <f t="shared" si="38"/>
        <v>0</v>
      </c>
      <c r="I305" s="6">
        <f t="shared" si="39"/>
        <v>0</v>
      </c>
      <c r="J305" s="6" t="b">
        <f t="shared" si="40"/>
        <v>0</v>
      </c>
      <c r="K305" s="6">
        <f t="shared" si="41"/>
        <v>0</v>
      </c>
      <c r="L305" s="7">
        <v>14</v>
      </c>
      <c r="M305" s="7"/>
      <c r="N305" s="6" t="b">
        <f t="shared" si="42"/>
        <v>0</v>
      </c>
      <c r="O305" s="6">
        <f t="shared" si="43"/>
        <v>0</v>
      </c>
      <c r="P305" s="6">
        <f>'Invoice Data'!$B305+'Invoice Data'!$E305-'Invoice Data'!$I305-'Invoice Data'!$N305+'Invoice Data'!$J305</f>
        <v>5231</v>
      </c>
      <c r="Q305" s="6">
        <f>_xlfn.IFNA(VLOOKUP('Invoice Data'!$A305,BPay!$B$4:$D$10,3,0),0)</f>
        <v>0</v>
      </c>
      <c r="R305" s="8">
        <f t="shared" si="44"/>
        <v>5231</v>
      </c>
    </row>
    <row r="306" spans="1:18" x14ac:dyDescent="0.25">
      <c r="A306" s="12">
        <v>33443</v>
      </c>
      <c r="B306" s="6">
        <v>0</v>
      </c>
      <c r="C306" s="23" t="str">
        <f t="shared" si="36"/>
        <v>A</v>
      </c>
      <c r="D306" s="7"/>
      <c r="E306" s="6">
        <v>6951</v>
      </c>
      <c r="F306" s="7">
        <v>2</v>
      </c>
      <c r="G306" s="7" t="str">
        <f t="shared" si="37"/>
        <v>Y</v>
      </c>
      <c r="H306" s="7">
        <f t="shared" si="38"/>
        <v>347.55</v>
      </c>
      <c r="I306" s="6">
        <f t="shared" si="39"/>
        <v>347.55</v>
      </c>
      <c r="J306" s="6" t="b">
        <f t="shared" si="40"/>
        <v>0</v>
      </c>
      <c r="K306" s="6">
        <f t="shared" si="41"/>
        <v>0</v>
      </c>
      <c r="L306" s="7">
        <v>7</v>
      </c>
      <c r="M306" s="7"/>
      <c r="N306" s="6" t="b">
        <f t="shared" si="42"/>
        <v>0</v>
      </c>
      <c r="O306" s="6">
        <f t="shared" si="43"/>
        <v>0</v>
      </c>
      <c r="P306" s="6">
        <f>'Invoice Data'!$B306+'Invoice Data'!$E306-'Invoice Data'!$I306-'Invoice Data'!$N306+'Invoice Data'!$J306</f>
        <v>6603.45</v>
      </c>
      <c r="Q306" s="6">
        <f>_xlfn.IFNA(VLOOKUP('Invoice Data'!$A306,BPay!$B$4:$D$10,3,0),0)</f>
        <v>0</v>
      </c>
      <c r="R306" s="8">
        <f t="shared" si="44"/>
        <v>6603.45</v>
      </c>
    </row>
    <row r="307" spans="1:18" x14ac:dyDescent="0.25">
      <c r="A307" s="12">
        <v>33452</v>
      </c>
      <c r="B307" s="6">
        <v>0</v>
      </c>
      <c r="C307" s="23" t="str">
        <f t="shared" si="36"/>
        <v>A</v>
      </c>
      <c r="D307" s="7"/>
      <c r="E307" s="6">
        <v>10132</v>
      </c>
      <c r="F307" s="7">
        <v>2</v>
      </c>
      <c r="G307" s="7" t="str">
        <f t="shared" si="37"/>
        <v>Y</v>
      </c>
      <c r="H307" s="7">
        <f t="shared" si="38"/>
        <v>506.6</v>
      </c>
      <c r="I307" s="6">
        <f t="shared" si="39"/>
        <v>506.6</v>
      </c>
      <c r="J307" s="6" t="b">
        <f t="shared" si="40"/>
        <v>0</v>
      </c>
      <c r="K307" s="6">
        <f t="shared" si="41"/>
        <v>0</v>
      </c>
      <c r="L307" s="7">
        <v>10</v>
      </c>
      <c r="M307" s="7"/>
      <c r="N307" s="6" t="b">
        <f t="shared" si="42"/>
        <v>0</v>
      </c>
      <c r="O307" s="6">
        <f t="shared" si="43"/>
        <v>0</v>
      </c>
      <c r="P307" s="6">
        <f>'Invoice Data'!$B307+'Invoice Data'!$E307-'Invoice Data'!$I307-'Invoice Data'!$N307+'Invoice Data'!$J307</f>
        <v>9625.4</v>
      </c>
      <c r="Q307" s="6">
        <f>_xlfn.IFNA(VLOOKUP('Invoice Data'!$A307,BPay!$B$4:$D$10,3,0),0)</f>
        <v>0</v>
      </c>
      <c r="R307" s="8">
        <f t="shared" si="44"/>
        <v>9625.4</v>
      </c>
    </row>
    <row r="308" spans="1:18" x14ac:dyDescent="0.25">
      <c r="A308" s="12">
        <v>33461</v>
      </c>
      <c r="B308" s="6">
        <v>0</v>
      </c>
      <c r="C308" s="23" t="str">
        <f t="shared" si="36"/>
        <v>A</v>
      </c>
      <c r="D308" s="7"/>
      <c r="E308" s="6">
        <v>5341</v>
      </c>
      <c r="F308" s="7">
        <v>1</v>
      </c>
      <c r="G308" s="7" t="str">
        <f t="shared" si="37"/>
        <v/>
      </c>
      <c r="H308" s="7">
        <f t="shared" si="38"/>
        <v>0</v>
      </c>
      <c r="I308" s="6">
        <f t="shared" si="39"/>
        <v>0</v>
      </c>
      <c r="J308" s="6" t="b">
        <f t="shared" si="40"/>
        <v>0</v>
      </c>
      <c r="K308" s="6">
        <f t="shared" si="41"/>
        <v>0</v>
      </c>
      <c r="L308" s="7">
        <v>10</v>
      </c>
      <c r="M308" s="7"/>
      <c r="N308" s="6" t="b">
        <f t="shared" si="42"/>
        <v>0</v>
      </c>
      <c r="O308" s="6">
        <f t="shared" si="43"/>
        <v>0</v>
      </c>
      <c r="P308" s="6">
        <f>'Invoice Data'!$B308+'Invoice Data'!$E308-'Invoice Data'!$I308-'Invoice Data'!$N308+'Invoice Data'!$J308</f>
        <v>5341</v>
      </c>
      <c r="Q308" s="6">
        <f>_xlfn.IFNA(VLOOKUP('Invoice Data'!$A308,BPay!$B$4:$D$10,3,0),0)</f>
        <v>0</v>
      </c>
      <c r="R308" s="8">
        <f t="shared" si="44"/>
        <v>5341</v>
      </c>
    </row>
    <row r="309" spans="1:18" x14ac:dyDescent="0.25">
      <c r="A309" s="12">
        <v>33470</v>
      </c>
      <c r="B309" s="6">
        <v>0</v>
      </c>
      <c r="C309" s="23" t="str">
        <f t="shared" si="36"/>
        <v>A</v>
      </c>
      <c r="D309" s="7"/>
      <c r="E309" s="6">
        <v>7625</v>
      </c>
      <c r="F309" s="7">
        <v>2</v>
      </c>
      <c r="G309" s="7" t="str">
        <f t="shared" si="37"/>
        <v>Y</v>
      </c>
      <c r="H309" s="7">
        <f t="shared" si="38"/>
        <v>381.25</v>
      </c>
      <c r="I309" s="6">
        <f t="shared" si="39"/>
        <v>381.25</v>
      </c>
      <c r="J309" s="6" t="b">
        <f t="shared" si="40"/>
        <v>0</v>
      </c>
      <c r="K309" s="6">
        <f t="shared" si="41"/>
        <v>0</v>
      </c>
      <c r="L309" s="7">
        <v>12</v>
      </c>
      <c r="M309" s="7"/>
      <c r="N309" s="6" t="b">
        <f t="shared" si="42"/>
        <v>0</v>
      </c>
      <c r="O309" s="6">
        <f t="shared" si="43"/>
        <v>0</v>
      </c>
      <c r="P309" s="6">
        <f>'Invoice Data'!$B309+'Invoice Data'!$E309-'Invoice Data'!$I309-'Invoice Data'!$N309+'Invoice Data'!$J309</f>
        <v>7243.75</v>
      </c>
      <c r="Q309" s="6">
        <f>_xlfn.IFNA(VLOOKUP('Invoice Data'!$A309,BPay!$B$4:$D$10,3,0),0)</f>
        <v>0</v>
      </c>
      <c r="R309" s="8">
        <f t="shared" si="44"/>
        <v>7243.75</v>
      </c>
    </row>
    <row r="310" spans="1:18" x14ac:dyDescent="0.25">
      <c r="A310" s="12">
        <v>33489</v>
      </c>
      <c r="B310" s="6">
        <v>0</v>
      </c>
      <c r="C310" s="23" t="str">
        <f t="shared" si="36"/>
        <v>A</v>
      </c>
      <c r="D310" s="7"/>
      <c r="E310" s="6">
        <v>4093</v>
      </c>
      <c r="F310" s="7">
        <v>1</v>
      </c>
      <c r="G310" s="7" t="str">
        <f t="shared" si="37"/>
        <v/>
      </c>
      <c r="H310" s="7">
        <f t="shared" si="38"/>
        <v>0</v>
      </c>
      <c r="I310" s="6">
        <f t="shared" si="39"/>
        <v>0</v>
      </c>
      <c r="J310" s="6" t="b">
        <f t="shared" si="40"/>
        <v>0</v>
      </c>
      <c r="K310" s="6">
        <f t="shared" si="41"/>
        <v>0</v>
      </c>
      <c r="L310" s="7">
        <v>4</v>
      </c>
      <c r="M310" s="7"/>
      <c r="N310" s="6" t="b">
        <f t="shared" si="42"/>
        <v>0</v>
      </c>
      <c r="O310" s="6">
        <f t="shared" si="43"/>
        <v>0</v>
      </c>
      <c r="P310" s="6">
        <f>'Invoice Data'!$B310+'Invoice Data'!$E310-'Invoice Data'!$I310-'Invoice Data'!$N310+'Invoice Data'!$J310</f>
        <v>4093</v>
      </c>
      <c r="Q310" s="6">
        <f>_xlfn.IFNA(VLOOKUP('Invoice Data'!$A310,BPay!$B$4:$D$10,3,0),0)</f>
        <v>0</v>
      </c>
      <c r="R310" s="8">
        <f t="shared" si="44"/>
        <v>4093</v>
      </c>
    </row>
    <row r="311" spans="1:18" x14ac:dyDescent="0.25">
      <c r="A311" s="12">
        <v>33498</v>
      </c>
      <c r="B311" s="6">
        <v>0</v>
      </c>
      <c r="C311" s="23" t="str">
        <f t="shared" si="36"/>
        <v>A</v>
      </c>
      <c r="D311" s="7"/>
      <c r="E311" s="6">
        <v>3696</v>
      </c>
      <c r="F311" s="7">
        <v>1</v>
      </c>
      <c r="G311" s="7" t="str">
        <f t="shared" si="37"/>
        <v/>
      </c>
      <c r="H311" s="7">
        <f t="shared" si="38"/>
        <v>0</v>
      </c>
      <c r="I311" s="6">
        <f t="shared" si="39"/>
        <v>0</v>
      </c>
      <c r="J311" s="6" t="b">
        <f t="shared" si="40"/>
        <v>0</v>
      </c>
      <c r="K311" s="6">
        <f t="shared" si="41"/>
        <v>0</v>
      </c>
      <c r="L311" s="7">
        <v>15</v>
      </c>
      <c r="M311" s="7"/>
      <c r="N311" s="6" t="b">
        <f t="shared" si="42"/>
        <v>0</v>
      </c>
      <c r="O311" s="6">
        <f t="shared" si="43"/>
        <v>0</v>
      </c>
      <c r="P311" s="6">
        <f>'Invoice Data'!$B311+'Invoice Data'!$E311-'Invoice Data'!$I311-'Invoice Data'!$N311+'Invoice Data'!$J311</f>
        <v>3696</v>
      </c>
      <c r="Q311" s="6">
        <f>_xlfn.IFNA(VLOOKUP('Invoice Data'!$A311,BPay!$B$4:$D$10,3,0),0)</f>
        <v>0</v>
      </c>
      <c r="R311" s="8">
        <f t="shared" si="44"/>
        <v>3696</v>
      </c>
    </row>
    <row r="312" spans="1:18" x14ac:dyDescent="0.25">
      <c r="A312" s="12">
        <v>33504</v>
      </c>
      <c r="B312" s="6">
        <v>0</v>
      </c>
      <c r="C312" s="23" t="str">
        <f t="shared" si="36"/>
        <v>A</v>
      </c>
      <c r="D312" s="7"/>
      <c r="E312" s="6">
        <v>7887</v>
      </c>
      <c r="F312" s="7">
        <v>2</v>
      </c>
      <c r="G312" s="7" t="str">
        <f t="shared" si="37"/>
        <v>Y</v>
      </c>
      <c r="H312" s="7">
        <f t="shared" si="38"/>
        <v>394.35</v>
      </c>
      <c r="I312" s="6">
        <f t="shared" si="39"/>
        <v>394.35</v>
      </c>
      <c r="J312" s="6" t="b">
        <f t="shared" si="40"/>
        <v>0</v>
      </c>
      <c r="K312" s="6">
        <f t="shared" si="41"/>
        <v>0</v>
      </c>
      <c r="L312" s="7">
        <v>1</v>
      </c>
      <c r="M312" s="7"/>
      <c r="N312" s="6" t="b">
        <f t="shared" si="42"/>
        <v>0</v>
      </c>
      <c r="O312" s="6">
        <f t="shared" si="43"/>
        <v>0</v>
      </c>
      <c r="P312" s="6">
        <f>'Invoice Data'!$B312+'Invoice Data'!$E312-'Invoice Data'!$I312-'Invoice Data'!$N312+'Invoice Data'!$J312</f>
        <v>7492.65</v>
      </c>
      <c r="Q312" s="6">
        <f>_xlfn.IFNA(VLOOKUP('Invoice Data'!$A312,BPay!$B$4:$D$10,3,0),0)</f>
        <v>0</v>
      </c>
      <c r="R312" s="8">
        <f t="shared" si="44"/>
        <v>7492.65</v>
      </c>
    </row>
    <row r="313" spans="1:18" x14ac:dyDescent="0.25">
      <c r="A313" s="12">
        <v>33513</v>
      </c>
      <c r="B313" s="6">
        <v>0</v>
      </c>
      <c r="C313" s="23" t="str">
        <f t="shared" si="36"/>
        <v>A</v>
      </c>
      <c r="D313" s="7"/>
      <c r="E313" s="6">
        <v>8749</v>
      </c>
      <c r="F313" s="7">
        <v>2</v>
      </c>
      <c r="G313" s="7" t="str">
        <f t="shared" si="37"/>
        <v>Y</v>
      </c>
      <c r="H313" s="7">
        <f t="shared" si="38"/>
        <v>437.45000000000005</v>
      </c>
      <c r="I313" s="6">
        <f t="shared" si="39"/>
        <v>437.45000000000005</v>
      </c>
      <c r="J313" s="6" t="b">
        <f t="shared" si="40"/>
        <v>0</v>
      </c>
      <c r="K313" s="6">
        <f t="shared" si="41"/>
        <v>0</v>
      </c>
      <c r="L313" s="7">
        <v>2</v>
      </c>
      <c r="M313" s="7"/>
      <c r="N313" s="6" t="b">
        <f t="shared" si="42"/>
        <v>0</v>
      </c>
      <c r="O313" s="6">
        <f t="shared" si="43"/>
        <v>0</v>
      </c>
      <c r="P313" s="6">
        <f>'Invoice Data'!$B313+'Invoice Data'!$E313-'Invoice Data'!$I313-'Invoice Data'!$N313+'Invoice Data'!$J313</f>
        <v>8311.5499999999993</v>
      </c>
      <c r="Q313" s="6">
        <f>_xlfn.IFNA(VLOOKUP('Invoice Data'!$A313,BPay!$B$4:$D$10,3,0),0)</f>
        <v>0</v>
      </c>
      <c r="R313" s="8">
        <f t="shared" si="44"/>
        <v>8311.5499999999993</v>
      </c>
    </row>
    <row r="314" spans="1:18" x14ac:dyDescent="0.25">
      <c r="A314" s="12">
        <v>33522</v>
      </c>
      <c r="B314" s="6">
        <v>0</v>
      </c>
      <c r="C314" s="23" t="str">
        <f t="shared" si="36"/>
        <v>A</v>
      </c>
      <c r="D314" s="7"/>
      <c r="E314" s="6">
        <v>4712</v>
      </c>
      <c r="F314" s="7">
        <v>1</v>
      </c>
      <c r="G314" s="7" t="str">
        <f t="shared" si="37"/>
        <v/>
      </c>
      <c r="H314" s="7">
        <f t="shared" si="38"/>
        <v>0</v>
      </c>
      <c r="I314" s="6">
        <f t="shared" si="39"/>
        <v>0</v>
      </c>
      <c r="J314" s="6" t="b">
        <f t="shared" si="40"/>
        <v>0</v>
      </c>
      <c r="K314" s="6">
        <f t="shared" si="41"/>
        <v>0</v>
      </c>
      <c r="L314" s="7">
        <v>0</v>
      </c>
      <c r="M314" s="7"/>
      <c r="N314" s="6" t="b">
        <f t="shared" si="42"/>
        <v>0</v>
      </c>
      <c r="O314" s="6">
        <f t="shared" si="43"/>
        <v>0</v>
      </c>
      <c r="P314" s="6">
        <f>'Invoice Data'!$B314+'Invoice Data'!$E314-'Invoice Data'!$I314-'Invoice Data'!$N314+'Invoice Data'!$J314</f>
        <v>4712</v>
      </c>
      <c r="Q314" s="6">
        <f>_xlfn.IFNA(VLOOKUP('Invoice Data'!$A314,BPay!$B$4:$D$10,3,0),0)</f>
        <v>0</v>
      </c>
      <c r="R314" s="8">
        <f t="shared" si="44"/>
        <v>4712</v>
      </c>
    </row>
    <row r="315" spans="1:18" x14ac:dyDescent="0.25">
      <c r="A315" s="12">
        <v>33531</v>
      </c>
      <c r="B315" s="6">
        <v>0</v>
      </c>
      <c r="C315" s="23" t="str">
        <f t="shared" si="36"/>
        <v>A</v>
      </c>
      <c r="D315" s="7"/>
      <c r="E315" s="6">
        <v>3181</v>
      </c>
      <c r="F315" s="7">
        <v>1</v>
      </c>
      <c r="G315" s="7" t="str">
        <f t="shared" si="37"/>
        <v/>
      </c>
      <c r="H315" s="7">
        <f t="shared" si="38"/>
        <v>0</v>
      </c>
      <c r="I315" s="6">
        <f t="shared" si="39"/>
        <v>0</v>
      </c>
      <c r="J315" s="6" t="b">
        <f t="shared" si="40"/>
        <v>0</v>
      </c>
      <c r="K315" s="6">
        <f t="shared" si="41"/>
        <v>0</v>
      </c>
      <c r="L315" s="7">
        <v>13</v>
      </c>
      <c r="M315" s="7"/>
      <c r="N315" s="6" t="b">
        <f t="shared" si="42"/>
        <v>0</v>
      </c>
      <c r="O315" s="6">
        <f t="shared" si="43"/>
        <v>0</v>
      </c>
      <c r="P315" s="6">
        <f>'Invoice Data'!$B315+'Invoice Data'!$E315-'Invoice Data'!$I315-'Invoice Data'!$N315+'Invoice Data'!$J315</f>
        <v>3181</v>
      </c>
      <c r="Q315" s="6">
        <f>_xlfn.IFNA(VLOOKUP('Invoice Data'!$A315,BPay!$B$4:$D$10,3,0),0)</f>
        <v>0</v>
      </c>
      <c r="R315" s="8">
        <f t="shared" si="44"/>
        <v>3181</v>
      </c>
    </row>
    <row r="316" spans="1:18" x14ac:dyDescent="0.25">
      <c r="A316" s="12">
        <v>33540</v>
      </c>
      <c r="B316" s="6">
        <v>0</v>
      </c>
      <c r="C316" s="23" t="str">
        <f t="shared" si="36"/>
        <v>A</v>
      </c>
      <c r="D316" s="7"/>
      <c r="E316" s="6">
        <v>10031</v>
      </c>
      <c r="F316" s="7">
        <v>2</v>
      </c>
      <c r="G316" s="7" t="str">
        <f t="shared" si="37"/>
        <v>Y</v>
      </c>
      <c r="H316" s="7">
        <f t="shared" si="38"/>
        <v>501.55</v>
      </c>
      <c r="I316" s="6">
        <f t="shared" si="39"/>
        <v>501.55</v>
      </c>
      <c r="J316" s="6" t="b">
        <f t="shared" si="40"/>
        <v>0</v>
      </c>
      <c r="K316" s="6">
        <f t="shared" si="41"/>
        <v>0</v>
      </c>
      <c r="L316" s="7">
        <v>13</v>
      </c>
      <c r="M316" s="7"/>
      <c r="N316" s="6" t="b">
        <f t="shared" si="42"/>
        <v>0</v>
      </c>
      <c r="O316" s="6">
        <f t="shared" si="43"/>
        <v>0</v>
      </c>
      <c r="P316" s="6">
        <f>'Invoice Data'!$B316+'Invoice Data'!$E316-'Invoice Data'!$I316-'Invoice Data'!$N316+'Invoice Data'!$J316</f>
        <v>9529.4500000000007</v>
      </c>
      <c r="Q316" s="6">
        <f>_xlfn.IFNA(VLOOKUP('Invoice Data'!$A316,BPay!$B$4:$D$10,3,0),0)</f>
        <v>0</v>
      </c>
      <c r="R316" s="8">
        <f t="shared" si="44"/>
        <v>9529.4500000000007</v>
      </c>
    </row>
    <row r="317" spans="1:18" x14ac:dyDescent="0.25">
      <c r="A317" s="12">
        <v>33559</v>
      </c>
      <c r="B317" s="6">
        <v>0</v>
      </c>
      <c r="C317" s="23" t="str">
        <f t="shared" si="36"/>
        <v>A</v>
      </c>
      <c r="D317" s="7"/>
      <c r="E317" s="6">
        <v>5120</v>
      </c>
      <c r="F317" s="7">
        <v>1</v>
      </c>
      <c r="G317" s="7" t="str">
        <f t="shared" si="37"/>
        <v/>
      </c>
      <c r="H317" s="7">
        <f t="shared" si="38"/>
        <v>0</v>
      </c>
      <c r="I317" s="6">
        <f t="shared" si="39"/>
        <v>0</v>
      </c>
      <c r="J317" s="6" t="b">
        <f t="shared" si="40"/>
        <v>0</v>
      </c>
      <c r="K317" s="6">
        <f t="shared" si="41"/>
        <v>0</v>
      </c>
      <c r="L317" s="7">
        <v>8</v>
      </c>
      <c r="M317" s="7"/>
      <c r="N317" s="6" t="b">
        <f t="shared" si="42"/>
        <v>0</v>
      </c>
      <c r="O317" s="6">
        <f t="shared" si="43"/>
        <v>0</v>
      </c>
      <c r="P317" s="6">
        <f>'Invoice Data'!$B317+'Invoice Data'!$E317-'Invoice Data'!$I317-'Invoice Data'!$N317+'Invoice Data'!$J317</f>
        <v>5120</v>
      </c>
      <c r="Q317" s="6">
        <f>_xlfn.IFNA(VLOOKUP('Invoice Data'!$A317,BPay!$B$4:$D$10,3,0),0)</f>
        <v>0</v>
      </c>
      <c r="R317" s="8">
        <f t="shared" si="44"/>
        <v>5120</v>
      </c>
    </row>
    <row r="318" spans="1:18" x14ac:dyDescent="0.25">
      <c r="A318" s="12">
        <v>33568</v>
      </c>
      <c r="B318" s="6">
        <v>0</v>
      </c>
      <c r="C318" s="23" t="str">
        <f t="shared" si="36"/>
        <v>A</v>
      </c>
      <c r="D318" s="7"/>
      <c r="E318" s="6">
        <v>9001</v>
      </c>
      <c r="F318" s="7">
        <v>2</v>
      </c>
      <c r="G318" s="7" t="str">
        <f t="shared" si="37"/>
        <v>Y</v>
      </c>
      <c r="H318" s="7">
        <f t="shared" si="38"/>
        <v>450.05</v>
      </c>
      <c r="I318" s="6">
        <f t="shared" si="39"/>
        <v>450.05</v>
      </c>
      <c r="J318" s="6" t="b">
        <f t="shared" si="40"/>
        <v>0</v>
      </c>
      <c r="K318" s="6">
        <f t="shared" si="41"/>
        <v>0</v>
      </c>
      <c r="L318" s="7">
        <v>13</v>
      </c>
      <c r="M318" s="7"/>
      <c r="N318" s="6" t="b">
        <f t="shared" si="42"/>
        <v>0</v>
      </c>
      <c r="O318" s="6">
        <f t="shared" si="43"/>
        <v>0</v>
      </c>
      <c r="P318" s="6">
        <f>'Invoice Data'!$B318+'Invoice Data'!$E318-'Invoice Data'!$I318-'Invoice Data'!$N318+'Invoice Data'!$J318</f>
        <v>8550.9500000000007</v>
      </c>
      <c r="Q318" s="6">
        <f>_xlfn.IFNA(VLOOKUP('Invoice Data'!$A318,BPay!$B$4:$D$10,3,0),0)</f>
        <v>0</v>
      </c>
      <c r="R318" s="8">
        <f t="shared" si="44"/>
        <v>8550.9500000000007</v>
      </c>
    </row>
    <row r="319" spans="1:18" x14ac:dyDescent="0.25">
      <c r="A319" s="12">
        <v>33577</v>
      </c>
      <c r="B319" s="6">
        <v>0</v>
      </c>
      <c r="C319" s="23" t="str">
        <f t="shared" si="36"/>
        <v>A</v>
      </c>
      <c r="D319" s="7"/>
      <c r="E319" s="6">
        <v>9600</v>
      </c>
      <c r="F319" s="7">
        <v>2</v>
      </c>
      <c r="G319" s="7" t="str">
        <f t="shared" si="37"/>
        <v>Y</v>
      </c>
      <c r="H319" s="7">
        <f t="shared" si="38"/>
        <v>480</v>
      </c>
      <c r="I319" s="6">
        <f t="shared" si="39"/>
        <v>480</v>
      </c>
      <c r="J319" s="6" t="b">
        <f t="shared" si="40"/>
        <v>0</v>
      </c>
      <c r="K319" s="6">
        <f t="shared" si="41"/>
        <v>0</v>
      </c>
      <c r="L319" s="7">
        <v>12</v>
      </c>
      <c r="M319" s="7"/>
      <c r="N319" s="6" t="b">
        <f t="shared" si="42"/>
        <v>0</v>
      </c>
      <c r="O319" s="6">
        <f t="shared" si="43"/>
        <v>0</v>
      </c>
      <c r="P319" s="6">
        <f>'Invoice Data'!$B319+'Invoice Data'!$E319-'Invoice Data'!$I319-'Invoice Data'!$N319+'Invoice Data'!$J319</f>
        <v>9120</v>
      </c>
      <c r="Q319" s="6">
        <f>_xlfn.IFNA(VLOOKUP('Invoice Data'!$A319,BPay!$B$4:$D$10,3,0),0)</f>
        <v>0</v>
      </c>
      <c r="R319" s="8">
        <f t="shared" si="44"/>
        <v>9120</v>
      </c>
    </row>
    <row r="320" spans="1:18" x14ac:dyDescent="0.25">
      <c r="A320" s="12">
        <v>33586</v>
      </c>
      <c r="B320" s="6">
        <v>-1802</v>
      </c>
      <c r="C320" s="23" t="str">
        <f t="shared" si="36"/>
        <v>C</v>
      </c>
      <c r="D320" s="7"/>
      <c r="E320" s="6">
        <v>6356</v>
      </c>
      <c r="F320" s="7">
        <v>2</v>
      </c>
      <c r="G320" s="7" t="str">
        <f t="shared" si="37"/>
        <v>Y</v>
      </c>
      <c r="H320" s="7">
        <f t="shared" si="38"/>
        <v>317.8</v>
      </c>
      <c r="I320" s="6">
        <f t="shared" si="39"/>
        <v>317.8</v>
      </c>
      <c r="J320" s="6" t="b">
        <f t="shared" si="40"/>
        <v>0</v>
      </c>
      <c r="K320" s="6">
        <f t="shared" si="41"/>
        <v>0</v>
      </c>
      <c r="L320" s="7">
        <v>0</v>
      </c>
      <c r="M320" s="7"/>
      <c r="N320" s="6" t="b">
        <f t="shared" si="42"/>
        <v>0</v>
      </c>
      <c r="O320" s="6">
        <f t="shared" si="43"/>
        <v>0</v>
      </c>
      <c r="P320" s="6">
        <f>'Invoice Data'!$B320+'Invoice Data'!$E320-'Invoice Data'!$I320-'Invoice Data'!$N320+'Invoice Data'!$J320</f>
        <v>4236.2</v>
      </c>
      <c r="Q320" s="6">
        <f>_xlfn.IFNA(VLOOKUP('Invoice Data'!$A320,BPay!$B$4:$D$10,3,0),0)</f>
        <v>0</v>
      </c>
      <c r="R320" s="8">
        <f t="shared" si="44"/>
        <v>2434.1999999999998</v>
      </c>
    </row>
    <row r="321" spans="1:18" x14ac:dyDescent="0.25">
      <c r="A321" s="12">
        <v>33595</v>
      </c>
      <c r="B321" s="6">
        <v>0</v>
      </c>
      <c r="C321" s="23" t="str">
        <f t="shared" si="36"/>
        <v>A</v>
      </c>
      <c r="D321" s="7"/>
      <c r="E321" s="6">
        <v>5241</v>
      </c>
      <c r="F321" s="7">
        <v>1</v>
      </c>
      <c r="G321" s="7" t="str">
        <f t="shared" si="37"/>
        <v/>
      </c>
      <c r="H321" s="7">
        <f t="shared" si="38"/>
        <v>0</v>
      </c>
      <c r="I321" s="6">
        <f t="shared" si="39"/>
        <v>0</v>
      </c>
      <c r="J321" s="6" t="b">
        <f t="shared" si="40"/>
        <v>0</v>
      </c>
      <c r="K321" s="6">
        <f t="shared" si="41"/>
        <v>0</v>
      </c>
      <c r="L321" s="7">
        <v>2</v>
      </c>
      <c r="M321" s="7"/>
      <c r="N321" s="6" t="b">
        <f t="shared" si="42"/>
        <v>0</v>
      </c>
      <c r="O321" s="6">
        <f t="shared" si="43"/>
        <v>0</v>
      </c>
      <c r="P321" s="6">
        <f>'Invoice Data'!$B321+'Invoice Data'!$E321-'Invoice Data'!$I321-'Invoice Data'!$N321+'Invoice Data'!$J321</f>
        <v>5241</v>
      </c>
      <c r="Q321" s="6">
        <f>_xlfn.IFNA(VLOOKUP('Invoice Data'!$A321,BPay!$B$4:$D$10,3,0),0)</f>
        <v>0</v>
      </c>
      <c r="R321" s="8">
        <f t="shared" si="44"/>
        <v>5241</v>
      </c>
    </row>
    <row r="322" spans="1:18" x14ac:dyDescent="0.25">
      <c r="A322" s="12">
        <v>33602</v>
      </c>
      <c r="B322" s="6">
        <v>0</v>
      </c>
      <c r="C322" s="23" t="str">
        <f t="shared" si="36"/>
        <v>A</v>
      </c>
      <c r="D322" s="7"/>
      <c r="E322" s="6">
        <v>6363</v>
      </c>
      <c r="F322" s="7">
        <v>2</v>
      </c>
      <c r="G322" s="7" t="str">
        <f t="shared" si="37"/>
        <v>Y</v>
      </c>
      <c r="H322" s="7">
        <f t="shared" si="38"/>
        <v>318.15000000000003</v>
      </c>
      <c r="I322" s="6">
        <f t="shared" si="39"/>
        <v>318.15000000000003</v>
      </c>
      <c r="J322" s="6" t="b">
        <f t="shared" si="40"/>
        <v>0</v>
      </c>
      <c r="K322" s="6">
        <f t="shared" si="41"/>
        <v>0</v>
      </c>
      <c r="L322" s="7">
        <v>5</v>
      </c>
      <c r="M322" s="7"/>
      <c r="N322" s="6" t="b">
        <f t="shared" si="42"/>
        <v>0</v>
      </c>
      <c r="O322" s="6">
        <f t="shared" si="43"/>
        <v>0</v>
      </c>
      <c r="P322" s="6">
        <f>'Invoice Data'!$B322+'Invoice Data'!$E322-'Invoice Data'!$I322-'Invoice Data'!$N322+'Invoice Data'!$J322</f>
        <v>6044.85</v>
      </c>
      <c r="Q322" s="6">
        <f>_xlfn.IFNA(VLOOKUP('Invoice Data'!$A322,BPay!$B$4:$D$10,3,0),0)</f>
        <v>0</v>
      </c>
      <c r="R322" s="8">
        <f t="shared" si="44"/>
        <v>6044.85</v>
      </c>
    </row>
    <row r="323" spans="1:18" x14ac:dyDescent="0.25">
      <c r="A323" s="12">
        <v>33611</v>
      </c>
      <c r="B323" s="6">
        <v>0</v>
      </c>
      <c r="C323" s="23" t="str">
        <f t="shared" si="36"/>
        <v>A</v>
      </c>
      <c r="D323" s="7"/>
      <c r="E323" s="6">
        <v>5055</v>
      </c>
      <c r="F323" s="7">
        <v>1</v>
      </c>
      <c r="G323" s="7" t="str">
        <f t="shared" si="37"/>
        <v/>
      </c>
      <c r="H323" s="7">
        <f t="shared" si="38"/>
        <v>0</v>
      </c>
      <c r="I323" s="6">
        <f t="shared" si="39"/>
        <v>0</v>
      </c>
      <c r="J323" s="6" t="b">
        <f t="shared" si="40"/>
        <v>0</v>
      </c>
      <c r="K323" s="6">
        <f t="shared" si="41"/>
        <v>0</v>
      </c>
      <c r="L323" s="7">
        <v>3</v>
      </c>
      <c r="M323" s="7"/>
      <c r="N323" s="6" t="b">
        <f t="shared" si="42"/>
        <v>0</v>
      </c>
      <c r="O323" s="6">
        <f t="shared" si="43"/>
        <v>0</v>
      </c>
      <c r="P323" s="6">
        <f>'Invoice Data'!$B323+'Invoice Data'!$E323-'Invoice Data'!$I323-'Invoice Data'!$N323+'Invoice Data'!$J323</f>
        <v>5055</v>
      </c>
      <c r="Q323" s="6">
        <f>_xlfn.IFNA(VLOOKUP('Invoice Data'!$A323,BPay!$B$4:$D$10,3,0),0)</f>
        <v>0</v>
      </c>
      <c r="R323" s="8">
        <f t="shared" si="44"/>
        <v>5055</v>
      </c>
    </row>
    <row r="324" spans="1:18" x14ac:dyDescent="0.25">
      <c r="A324" s="12">
        <v>33620</v>
      </c>
      <c r="B324" s="6">
        <v>3643</v>
      </c>
      <c r="C324" s="23" t="str">
        <f t="shared" si="36"/>
        <v>B</v>
      </c>
      <c r="D324" s="7"/>
      <c r="E324" s="6">
        <v>5372</v>
      </c>
      <c r="F324" s="7">
        <v>1</v>
      </c>
      <c r="G324" s="7" t="str">
        <f t="shared" si="37"/>
        <v/>
      </c>
      <c r="H324" s="7">
        <f t="shared" si="38"/>
        <v>0</v>
      </c>
      <c r="I324" s="6">
        <f t="shared" si="39"/>
        <v>0</v>
      </c>
      <c r="J324" s="6" t="b">
        <f t="shared" si="40"/>
        <v>1</v>
      </c>
      <c r="K324" s="6">
        <f t="shared" si="41"/>
        <v>364.3</v>
      </c>
      <c r="L324" s="7">
        <v>16</v>
      </c>
      <c r="M324" s="7"/>
      <c r="N324" s="6" t="b">
        <f t="shared" si="42"/>
        <v>1</v>
      </c>
      <c r="O324" s="6">
        <f t="shared" si="43"/>
        <v>250</v>
      </c>
      <c r="P324" s="6">
        <f>'Invoice Data'!$B324+'Invoice Data'!$E324-'Invoice Data'!$I324-'Invoice Data'!$N324+'Invoice Data'!$J324</f>
        <v>9015</v>
      </c>
      <c r="Q324" s="6">
        <f>_xlfn.IFNA(VLOOKUP('Invoice Data'!$A324,BPay!$B$4:$D$10,3,0),0)</f>
        <v>0</v>
      </c>
      <c r="R324" s="8">
        <f t="shared" si="44"/>
        <v>12658</v>
      </c>
    </row>
    <row r="325" spans="1:18" x14ac:dyDescent="0.25">
      <c r="A325" s="12">
        <v>33639</v>
      </c>
      <c r="B325" s="6">
        <v>0</v>
      </c>
      <c r="C325" s="23" t="str">
        <f t="shared" ref="C325:C388" si="45">IF(B325=0,"A",IF(B325&gt;0,"B","C"))</f>
        <v>A</v>
      </c>
      <c r="D325" s="7"/>
      <c r="E325" s="6">
        <v>4105</v>
      </c>
      <c r="F325" s="7">
        <v>1</v>
      </c>
      <c r="G325" s="7" t="str">
        <f t="shared" ref="G325:G388" si="46">IF(F325&gt;=2,"Y","")</f>
        <v/>
      </c>
      <c r="H325" s="7">
        <f t="shared" ref="H325:H388" si="47">IF(F325=2,E325*5%,IF(F325&gt;=3,E325*8%,0))</f>
        <v>0</v>
      </c>
      <c r="I325" s="6">
        <f t="shared" ref="I325:I388" si="48">IF(G325="y",E325*5%,0)</f>
        <v>0</v>
      </c>
      <c r="J325" s="6" t="b">
        <f t="shared" ref="J325:J388" si="49">AND(B325&gt;0,D325&lt;&gt;"y")</f>
        <v>0</v>
      </c>
      <c r="K325" s="6">
        <f t="shared" ref="K325:K388" si="50">IF(AND(B325&gt;0,D325&lt;&gt;"y"),B325*10%,0)</f>
        <v>0</v>
      </c>
      <c r="L325" s="7">
        <v>5</v>
      </c>
      <c r="M325" s="7"/>
      <c r="N325" s="6" t="b">
        <f t="shared" ref="N325:N388" si="51">OR(L325&gt;=16,M325)</f>
        <v>0</v>
      </c>
      <c r="O325" s="6">
        <f t="shared" ref="O325:O388" si="52">IF(OR(L325&gt;=16,M325),250,0)</f>
        <v>0</v>
      </c>
      <c r="P325" s="6">
        <f>'Invoice Data'!$B325+'Invoice Data'!$E325-'Invoice Data'!$I325-'Invoice Data'!$N325+'Invoice Data'!$J325</f>
        <v>4105</v>
      </c>
      <c r="Q325" s="6">
        <f>_xlfn.IFNA(VLOOKUP('Invoice Data'!$A325,BPay!$B$4:$D$10,3,0),0)</f>
        <v>0</v>
      </c>
      <c r="R325" s="8">
        <f t="shared" ref="R325:R388" si="53">B325+P325-Q325</f>
        <v>4105</v>
      </c>
    </row>
    <row r="326" spans="1:18" x14ac:dyDescent="0.25">
      <c r="A326" s="12">
        <v>33648</v>
      </c>
      <c r="B326" s="6">
        <v>0</v>
      </c>
      <c r="C326" s="23" t="str">
        <f t="shared" si="45"/>
        <v>A</v>
      </c>
      <c r="D326" s="7"/>
      <c r="E326" s="6">
        <v>4867</v>
      </c>
      <c r="F326" s="7">
        <v>1</v>
      </c>
      <c r="G326" s="7" t="str">
        <f t="shared" si="46"/>
        <v/>
      </c>
      <c r="H326" s="7">
        <f t="shared" si="47"/>
        <v>0</v>
      </c>
      <c r="I326" s="6">
        <f t="shared" si="48"/>
        <v>0</v>
      </c>
      <c r="J326" s="6" t="b">
        <f t="shared" si="49"/>
        <v>0</v>
      </c>
      <c r="K326" s="6">
        <f t="shared" si="50"/>
        <v>0</v>
      </c>
      <c r="L326" s="7">
        <v>0</v>
      </c>
      <c r="M326" s="7"/>
      <c r="N326" s="6" t="b">
        <f t="shared" si="51"/>
        <v>0</v>
      </c>
      <c r="O326" s="6">
        <f t="shared" si="52"/>
        <v>0</v>
      </c>
      <c r="P326" s="6">
        <f>'Invoice Data'!$B326+'Invoice Data'!$E326-'Invoice Data'!$I326-'Invoice Data'!$N326+'Invoice Data'!$J326</f>
        <v>4867</v>
      </c>
      <c r="Q326" s="6">
        <f>_xlfn.IFNA(VLOOKUP('Invoice Data'!$A326,BPay!$B$4:$D$10,3,0),0)</f>
        <v>0</v>
      </c>
      <c r="R326" s="8">
        <f t="shared" si="53"/>
        <v>4867</v>
      </c>
    </row>
    <row r="327" spans="1:18" x14ac:dyDescent="0.25">
      <c r="A327" s="12">
        <v>33657</v>
      </c>
      <c r="B327" s="6">
        <v>0</v>
      </c>
      <c r="C327" s="23" t="str">
        <f t="shared" si="45"/>
        <v>A</v>
      </c>
      <c r="D327" s="7"/>
      <c r="E327" s="6">
        <v>9300</v>
      </c>
      <c r="F327" s="7">
        <v>2</v>
      </c>
      <c r="G327" s="7" t="str">
        <f t="shared" si="46"/>
        <v>Y</v>
      </c>
      <c r="H327" s="7">
        <f t="shared" si="47"/>
        <v>465</v>
      </c>
      <c r="I327" s="6">
        <f t="shared" si="48"/>
        <v>465</v>
      </c>
      <c r="J327" s="6" t="b">
        <f t="shared" si="49"/>
        <v>0</v>
      </c>
      <c r="K327" s="6">
        <f t="shared" si="50"/>
        <v>0</v>
      </c>
      <c r="L327" s="7">
        <v>11</v>
      </c>
      <c r="M327" s="7"/>
      <c r="N327" s="6" t="b">
        <f t="shared" si="51"/>
        <v>0</v>
      </c>
      <c r="O327" s="6">
        <f t="shared" si="52"/>
        <v>0</v>
      </c>
      <c r="P327" s="6">
        <f>'Invoice Data'!$B327+'Invoice Data'!$E327-'Invoice Data'!$I327-'Invoice Data'!$N327+'Invoice Data'!$J327</f>
        <v>8835</v>
      </c>
      <c r="Q327" s="6">
        <f>_xlfn.IFNA(VLOOKUP('Invoice Data'!$A327,BPay!$B$4:$D$10,3,0),0)</f>
        <v>0</v>
      </c>
      <c r="R327" s="8">
        <f t="shared" si="53"/>
        <v>8835</v>
      </c>
    </row>
    <row r="328" spans="1:18" x14ac:dyDescent="0.25">
      <c r="A328" s="12">
        <v>33666</v>
      </c>
      <c r="B328" s="6">
        <v>0</v>
      </c>
      <c r="C328" s="23" t="str">
        <f t="shared" si="45"/>
        <v>A</v>
      </c>
      <c r="D328" s="7"/>
      <c r="E328" s="6">
        <v>9450</v>
      </c>
      <c r="F328" s="7">
        <v>2</v>
      </c>
      <c r="G328" s="7" t="str">
        <f t="shared" si="46"/>
        <v>Y</v>
      </c>
      <c r="H328" s="7">
        <f t="shared" si="47"/>
        <v>472.5</v>
      </c>
      <c r="I328" s="6">
        <f t="shared" si="48"/>
        <v>472.5</v>
      </c>
      <c r="J328" s="6" t="b">
        <f t="shared" si="49"/>
        <v>0</v>
      </c>
      <c r="K328" s="6">
        <f t="shared" si="50"/>
        <v>0</v>
      </c>
      <c r="L328" s="7">
        <v>2</v>
      </c>
      <c r="M328" s="7"/>
      <c r="N328" s="6" t="b">
        <f t="shared" si="51"/>
        <v>0</v>
      </c>
      <c r="O328" s="6">
        <f t="shared" si="52"/>
        <v>0</v>
      </c>
      <c r="P328" s="6">
        <f>'Invoice Data'!$B328+'Invoice Data'!$E328-'Invoice Data'!$I328-'Invoice Data'!$N328+'Invoice Data'!$J328</f>
        <v>8977.5</v>
      </c>
      <c r="Q328" s="6">
        <f>_xlfn.IFNA(VLOOKUP('Invoice Data'!$A328,BPay!$B$4:$D$10,3,0),0)</f>
        <v>0</v>
      </c>
      <c r="R328" s="8">
        <f t="shared" si="53"/>
        <v>8977.5</v>
      </c>
    </row>
    <row r="329" spans="1:18" x14ac:dyDescent="0.25">
      <c r="A329" s="12">
        <v>33675</v>
      </c>
      <c r="B329" s="6">
        <v>0</v>
      </c>
      <c r="C329" s="23" t="str">
        <f t="shared" si="45"/>
        <v>A</v>
      </c>
      <c r="D329" s="7"/>
      <c r="E329" s="6">
        <v>3920</v>
      </c>
      <c r="F329" s="7">
        <v>1</v>
      </c>
      <c r="G329" s="7" t="str">
        <f t="shared" si="46"/>
        <v/>
      </c>
      <c r="H329" s="7">
        <f t="shared" si="47"/>
        <v>0</v>
      </c>
      <c r="I329" s="6">
        <f t="shared" si="48"/>
        <v>0</v>
      </c>
      <c r="J329" s="6" t="b">
        <f t="shared" si="49"/>
        <v>0</v>
      </c>
      <c r="K329" s="6">
        <f t="shared" si="50"/>
        <v>0</v>
      </c>
      <c r="L329" s="7">
        <v>3</v>
      </c>
      <c r="M329" s="7"/>
      <c r="N329" s="6" t="b">
        <f t="shared" si="51"/>
        <v>0</v>
      </c>
      <c r="O329" s="6">
        <f t="shared" si="52"/>
        <v>0</v>
      </c>
      <c r="P329" s="6">
        <f>'Invoice Data'!$B329+'Invoice Data'!$E329-'Invoice Data'!$I329-'Invoice Data'!$N329+'Invoice Data'!$J329</f>
        <v>3920</v>
      </c>
      <c r="Q329" s="6">
        <f>_xlfn.IFNA(VLOOKUP('Invoice Data'!$A329,BPay!$B$4:$D$10,3,0),0)</f>
        <v>0</v>
      </c>
      <c r="R329" s="8">
        <f t="shared" si="53"/>
        <v>3920</v>
      </c>
    </row>
    <row r="330" spans="1:18" x14ac:dyDescent="0.25">
      <c r="A330" s="12">
        <v>33684</v>
      </c>
      <c r="B330" s="6">
        <v>0</v>
      </c>
      <c r="C330" s="23" t="str">
        <f t="shared" si="45"/>
        <v>A</v>
      </c>
      <c r="D330" s="7"/>
      <c r="E330" s="6">
        <v>3669</v>
      </c>
      <c r="F330" s="7">
        <v>1</v>
      </c>
      <c r="G330" s="7" t="str">
        <f t="shared" si="46"/>
        <v/>
      </c>
      <c r="H330" s="7">
        <f t="shared" si="47"/>
        <v>0</v>
      </c>
      <c r="I330" s="6">
        <f t="shared" si="48"/>
        <v>0</v>
      </c>
      <c r="J330" s="6" t="b">
        <f t="shared" si="49"/>
        <v>0</v>
      </c>
      <c r="K330" s="6">
        <f t="shared" si="50"/>
        <v>0</v>
      </c>
      <c r="L330" s="7">
        <v>1</v>
      </c>
      <c r="M330" s="7"/>
      <c r="N330" s="6" t="b">
        <f t="shared" si="51"/>
        <v>0</v>
      </c>
      <c r="O330" s="6">
        <f t="shared" si="52"/>
        <v>0</v>
      </c>
      <c r="P330" s="6">
        <f>'Invoice Data'!$B330+'Invoice Data'!$E330-'Invoice Data'!$I330-'Invoice Data'!$N330+'Invoice Data'!$J330</f>
        <v>3669</v>
      </c>
      <c r="Q330" s="6">
        <f>_xlfn.IFNA(VLOOKUP('Invoice Data'!$A330,BPay!$B$4:$D$10,3,0),0)</f>
        <v>0</v>
      </c>
      <c r="R330" s="8">
        <f t="shared" si="53"/>
        <v>3669</v>
      </c>
    </row>
    <row r="331" spans="1:18" x14ac:dyDescent="0.25">
      <c r="A331" s="12">
        <v>33693</v>
      </c>
      <c r="B331" s="6">
        <v>0</v>
      </c>
      <c r="C331" s="23" t="str">
        <f t="shared" si="45"/>
        <v>A</v>
      </c>
      <c r="D331" s="7"/>
      <c r="E331" s="6">
        <v>4702</v>
      </c>
      <c r="F331" s="7">
        <v>1</v>
      </c>
      <c r="G331" s="7" t="str">
        <f t="shared" si="46"/>
        <v/>
      </c>
      <c r="H331" s="7">
        <f t="shared" si="47"/>
        <v>0</v>
      </c>
      <c r="I331" s="6">
        <f t="shared" si="48"/>
        <v>0</v>
      </c>
      <c r="J331" s="6" t="b">
        <f t="shared" si="49"/>
        <v>0</v>
      </c>
      <c r="K331" s="6">
        <f t="shared" si="50"/>
        <v>0</v>
      </c>
      <c r="L331" s="7">
        <v>14</v>
      </c>
      <c r="M331" s="7"/>
      <c r="N331" s="6" t="b">
        <f t="shared" si="51"/>
        <v>0</v>
      </c>
      <c r="O331" s="6">
        <f t="shared" si="52"/>
        <v>0</v>
      </c>
      <c r="P331" s="6">
        <f>'Invoice Data'!$B331+'Invoice Data'!$E331-'Invoice Data'!$I331-'Invoice Data'!$N331+'Invoice Data'!$J331</f>
        <v>4702</v>
      </c>
      <c r="Q331" s="6">
        <f>_xlfn.IFNA(VLOOKUP('Invoice Data'!$A331,BPay!$B$4:$D$10,3,0),0)</f>
        <v>0</v>
      </c>
      <c r="R331" s="8">
        <f t="shared" si="53"/>
        <v>4702</v>
      </c>
    </row>
    <row r="332" spans="1:18" x14ac:dyDescent="0.25">
      <c r="A332" s="12">
        <v>33700</v>
      </c>
      <c r="B332" s="6">
        <v>0</v>
      </c>
      <c r="C332" s="23" t="str">
        <f t="shared" si="45"/>
        <v>A</v>
      </c>
      <c r="D332" s="7"/>
      <c r="E332" s="6">
        <v>8455</v>
      </c>
      <c r="F332" s="7">
        <v>2</v>
      </c>
      <c r="G332" s="7" t="str">
        <f t="shared" si="46"/>
        <v>Y</v>
      </c>
      <c r="H332" s="7">
        <f t="shared" si="47"/>
        <v>422.75</v>
      </c>
      <c r="I332" s="6">
        <f t="shared" si="48"/>
        <v>422.75</v>
      </c>
      <c r="J332" s="6" t="b">
        <f t="shared" si="49"/>
        <v>0</v>
      </c>
      <c r="K332" s="6">
        <f t="shared" si="50"/>
        <v>0</v>
      </c>
      <c r="L332" s="7">
        <v>4</v>
      </c>
      <c r="M332" s="7"/>
      <c r="N332" s="6" t="b">
        <f t="shared" si="51"/>
        <v>0</v>
      </c>
      <c r="O332" s="6">
        <f t="shared" si="52"/>
        <v>0</v>
      </c>
      <c r="P332" s="6">
        <f>'Invoice Data'!$B332+'Invoice Data'!$E332-'Invoice Data'!$I332-'Invoice Data'!$N332+'Invoice Data'!$J332</f>
        <v>8032.25</v>
      </c>
      <c r="Q332" s="6">
        <f>_xlfn.IFNA(VLOOKUP('Invoice Data'!$A332,BPay!$B$4:$D$10,3,0),0)</f>
        <v>0</v>
      </c>
      <c r="R332" s="8">
        <f t="shared" si="53"/>
        <v>8032.25</v>
      </c>
    </row>
    <row r="333" spans="1:18" x14ac:dyDescent="0.25">
      <c r="A333" s="12">
        <v>33719</v>
      </c>
      <c r="B333" s="6">
        <v>0</v>
      </c>
      <c r="C333" s="23" t="str">
        <f t="shared" si="45"/>
        <v>A</v>
      </c>
      <c r="D333" s="7"/>
      <c r="E333" s="6">
        <v>3743</v>
      </c>
      <c r="F333" s="7">
        <v>1</v>
      </c>
      <c r="G333" s="7" t="str">
        <f t="shared" si="46"/>
        <v/>
      </c>
      <c r="H333" s="7">
        <f t="shared" si="47"/>
        <v>0</v>
      </c>
      <c r="I333" s="6">
        <f t="shared" si="48"/>
        <v>0</v>
      </c>
      <c r="J333" s="6" t="b">
        <f t="shared" si="49"/>
        <v>0</v>
      </c>
      <c r="K333" s="6">
        <f t="shared" si="50"/>
        <v>0</v>
      </c>
      <c r="L333" s="7">
        <v>16</v>
      </c>
      <c r="M333" s="7"/>
      <c r="N333" s="6" t="b">
        <f t="shared" si="51"/>
        <v>1</v>
      </c>
      <c r="O333" s="6">
        <f t="shared" si="52"/>
        <v>250</v>
      </c>
      <c r="P333" s="6">
        <f>'Invoice Data'!$B333+'Invoice Data'!$E333-'Invoice Data'!$I333-'Invoice Data'!$N333+'Invoice Data'!$J333</f>
        <v>3742</v>
      </c>
      <c r="Q333" s="6">
        <f>_xlfn.IFNA(VLOOKUP('Invoice Data'!$A333,BPay!$B$4:$D$10,3,0),0)</f>
        <v>0</v>
      </c>
      <c r="R333" s="8">
        <f t="shared" si="53"/>
        <v>3742</v>
      </c>
    </row>
    <row r="334" spans="1:18" x14ac:dyDescent="0.25">
      <c r="A334" s="12">
        <v>33728</v>
      </c>
      <c r="B334" s="6">
        <v>0</v>
      </c>
      <c r="C334" s="23" t="str">
        <f t="shared" si="45"/>
        <v>A</v>
      </c>
      <c r="D334" s="7"/>
      <c r="E334" s="6">
        <v>7860</v>
      </c>
      <c r="F334" s="7">
        <v>2</v>
      </c>
      <c r="G334" s="7" t="str">
        <f t="shared" si="46"/>
        <v>Y</v>
      </c>
      <c r="H334" s="7">
        <f t="shared" si="47"/>
        <v>393</v>
      </c>
      <c r="I334" s="6">
        <f t="shared" si="48"/>
        <v>393</v>
      </c>
      <c r="J334" s="6" t="b">
        <f t="shared" si="49"/>
        <v>0</v>
      </c>
      <c r="K334" s="6">
        <f t="shared" si="50"/>
        <v>0</v>
      </c>
      <c r="L334" s="7">
        <v>6</v>
      </c>
      <c r="M334" s="7"/>
      <c r="N334" s="6" t="b">
        <f t="shared" si="51"/>
        <v>0</v>
      </c>
      <c r="O334" s="6">
        <f t="shared" si="52"/>
        <v>0</v>
      </c>
      <c r="P334" s="6">
        <f>'Invoice Data'!$B334+'Invoice Data'!$E334-'Invoice Data'!$I334-'Invoice Data'!$N334+'Invoice Data'!$J334</f>
        <v>7467</v>
      </c>
      <c r="Q334" s="6">
        <f>_xlfn.IFNA(VLOOKUP('Invoice Data'!$A334,BPay!$B$4:$D$10,3,0),0)</f>
        <v>0</v>
      </c>
      <c r="R334" s="8">
        <f t="shared" si="53"/>
        <v>7467</v>
      </c>
    </row>
    <row r="335" spans="1:18" x14ac:dyDescent="0.25">
      <c r="A335" s="12">
        <v>33737</v>
      </c>
      <c r="B335" s="6">
        <v>0</v>
      </c>
      <c r="C335" s="23" t="str">
        <f t="shared" si="45"/>
        <v>A</v>
      </c>
      <c r="D335" s="7"/>
      <c r="E335" s="6">
        <v>10215</v>
      </c>
      <c r="F335" s="7">
        <v>2</v>
      </c>
      <c r="G335" s="7" t="str">
        <f t="shared" si="46"/>
        <v>Y</v>
      </c>
      <c r="H335" s="7">
        <f t="shared" si="47"/>
        <v>510.75</v>
      </c>
      <c r="I335" s="6">
        <f t="shared" si="48"/>
        <v>510.75</v>
      </c>
      <c r="J335" s="6" t="b">
        <f t="shared" si="49"/>
        <v>0</v>
      </c>
      <c r="K335" s="6">
        <f t="shared" si="50"/>
        <v>0</v>
      </c>
      <c r="L335" s="7">
        <v>3</v>
      </c>
      <c r="M335" s="7"/>
      <c r="N335" s="6" t="b">
        <f t="shared" si="51"/>
        <v>0</v>
      </c>
      <c r="O335" s="6">
        <f t="shared" si="52"/>
        <v>0</v>
      </c>
      <c r="P335" s="6">
        <f>'Invoice Data'!$B335+'Invoice Data'!$E335-'Invoice Data'!$I335-'Invoice Data'!$N335+'Invoice Data'!$J335</f>
        <v>9704.25</v>
      </c>
      <c r="Q335" s="6">
        <f>_xlfn.IFNA(VLOOKUP('Invoice Data'!$A335,BPay!$B$4:$D$10,3,0),0)</f>
        <v>0</v>
      </c>
      <c r="R335" s="8">
        <f t="shared" si="53"/>
        <v>9704.25</v>
      </c>
    </row>
    <row r="336" spans="1:18" x14ac:dyDescent="0.25">
      <c r="A336" s="12">
        <v>33746</v>
      </c>
      <c r="B336" s="6">
        <v>0</v>
      </c>
      <c r="C336" s="23" t="str">
        <f t="shared" si="45"/>
        <v>A</v>
      </c>
      <c r="D336" s="7"/>
      <c r="E336" s="6">
        <v>10234</v>
      </c>
      <c r="F336" s="7">
        <v>2</v>
      </c>
      <c r="G336" s="7" t="str">
        <f t="shared" si="46"/>
        <v>Y</v>
      </c>
      <c r="H336" s="7">
        <f t="shared" si="47"/>
        <v>511.70000000000005</v>
      </c>
      <c r="I336" s="6">
        <f t="shared" si="48"/>
        <v>511.70000000000005</v>
      </c>
      <c r="J336" s="6" t="b">
        <f t="shared" si="49"/>
        <v>0</v>
      </c>
      <c r="K336" s="6">
        <f t="shared" si="50"/>
        <v>0</v>
      </c>
      <c r="L336" s="7">
        <v>16</v>
      </c>
      <c r="M336" s="7"/>
      <c r="N336" s="6" t="b">
        <f t="shared" si="51"/>
        <v>1</v>
      </c>
      <c r="O336" s="6">
        <f t="shared" si="52"/>
        <v>250</v>
      </c>
      <c r="P336" s="6">
        <f>'Invoice Data'!$B336+'Invoice Data'!$E336-'Invoice Data'!$I336-'Invoice Data'!$N336+'Invoice Data'!$J336</f>
        <v>9721.2999999999993</v>
      </c>
      <c r="Q336" s="6">
        <f>_xlfn.IFNA(VLOOKUP('Invoice Data'!$A336,BPay!$B$4:$D$10,3,0),0)</f>
        <v>0</v>
      </c>
      <c r="R336" s="8">
        <f t="shared" si="53"/>
        <v>9721.2999999999993</v>
      </c>
    </row>
    <row r="337" spans="1:18" x14ac:dyDescent="0.25">
      <c r="A337" s="12">
        <v>33755</v>
      </c>
      <c r="B337" s="6">
        <v>0</v>
      </c>
      <c r="C337" s="23" t="str">
        <f t="shared" si="45"/>
        <v>A</v>
      </c>
      <c r="D337" s="7"/>
      <c r="E337" s="6">
        <v>7410</v>
      </c>
      <c r="F337" s="7">
        <v>2</v>
      </c>
      <c r="G337" s="7" t="str">
        <f t="shared" si="46"/>
        <v>Y</v>
      </c>
      <c r="H337" s="7">
        <f t="shared" si="47"/>
        <v>370.5</v>
      </c>
      <c r="I337" s="6">
        <f t="shared" si="48"/>
        <v>370.5</v>
      </c>
      <c r="J337" s="6" t="b">
        <f t="shared" si="49"/>
        <v>0</v>
      </c>
      <c r="K337" s="6">
        <f t="shared" si="50"/>
        <v>0</v>
      </c>
      <c r="L337" s="7">
        <v>12</v>
      </c>
      <c r="M337" s="7"/>
      <c r="N337" s="6" t="b">
        <f t="shared" si="51"/>
        <v>0</v>
      </c>
      <c r="O337" s="6">
        <f t="shared" si="52"/>
        <v>0</v>
      </c>
      <c r="P337" s="6">
        <f>'Invoice Data'!$B337+'Invoice Data'!$E337-'Invoice Data'!$I337-'Invoice Data'!$N337+'Invoice Data'!$J337</f>
        <v>7039.5</v>
      </c>
      <c r="Q337" s="6">
        <f>_xlfn.IFNA(VLOOKUP('Invoice Data'!$A337,BPay!$B$4:$D$10,3,0),0)</f>
        <v>0</v>
      </c>
      <c r="R337" s="8">
        <f t="shared" si="53"/>
        <v>7039.5</v>
      </c>
    </row>
    <row r="338" spans="1:18" x14ac:dyDescent="0.25">
      <c r="A338" s="12">
        <v>33764</v>
      </c>
      <c r="B338" s="6">
        <v>0</v>
      </c>
      <c r="C338" s="23" t="str">
        <f t="shared" si="45"/>
        <v>A</v>
      </c>
      <c r="D338" s="7"/>
      <c r="E338" s="6">
        <v>8385</v>
      </c>
      <c r="F338" s="7">
        <v>2</v>
      </c>
      <c r="G338" s="7" t="str">
        <f t="shared" si="46"/>
        <v>Y</v>
      </c>
      <c r="H338" s="7">
        <f t="shared" si="47"/>
        <v>419.25</v>
      </c>
      <c r="I338" s="6">
        <f t="shared" si="48"/>
        <v>419.25</v>
      </c>
      <c r="J338" s="6" t="b">
        <f t="shared" si="49"/>
        <v>0</v>
      </c>
      <c r="K338" s="6">
        <f t="shared" si="50"/>
        <v>0</v>
      </c>
      <c r="L338" s="7">
        <v>6</v>
      </c>
      <c r="M338" s="7"/>
      <c r="N338" s="6" t="b">
        <f t="shared" si="51"/>
        <v>0</v>
      </c>
      <c r="O338" s="6">
        <f t="shared" si="52"/>
        <v>0</v>
      </c>
      <c r="P338" s="6">
        <f>'Invoice Data'!$B338+'Invoice Data'!$E338-'Invoice Data'!$I338-'Invoice Data'!$N338+'Invoice Data'!$J338</f>
        <v>7965.75</v>
      </c>
      <c r="Q338" s="6">
        <f>_xlfn.IFNA(VLOOKUP('Invoice Data'!$A338,BPay!$B$4:$D$10,3,0),0)</f>
        <v>0</v>
      </c>
      <c r="R338" s="8">
        <f t="shared" si="53"/>
        <v>7965.75</v>
      </c>
    </row>
    <row r="339" spans="1:18" x14ac:dyDescent="0.25">
      <c r="A339" s="12">
        <v>33773</v>
      </c>
      <c r="B339" s="6">
        <v>0</v>
      </c>
      <c r="C339" s="23" t="str">
        <f t="shared" si="45"/>
        <v>A</v>
      </c>
      <c r="D339" s="7"/>
      <c r="E339" s="6">
        <v>4121</v>
      </c>
      <c r="F339" s="7">
        <v>1</v>
      </c>
      <c r="G339" s="7" t="str">
        <f t="shared" si="46"/>
        <v/>
      </c>
      <c r="H339" s="7">
        <f t="shared" si="47"/>
        <v>0</v>
      </c>
      <c r="I339" s="6">
        <f t="shared" si="48"/>
        <v>0</v>
      </c>
      <c r="J339" s="6" t="b">
        <f t="shared" si="49"/>
        <v>0</v>
      </c>
      <c r="K339" s="6">
        <f t="shared" si="50"/>
        <v>0</v>
      </c>
      <c r="L339" s="7">
        <v>9</v>
      </c>
      <c r="M339" s="7"/>
      <c r="N339" s="6" t="b">
        <f t="shared" si="51"/>
        <v>0</v>
      </c>
      <c r="O339" s="6">
        <f t="shared" si="52"/>
        <v>0</v>
      </c>
      <c r="P339" s="6">
        <f>'Invoice Data'!$B339+'Invoice Data'!$E339-'Invoice Data'!$I339-'Invoice Data'!$N339+'Invoice Data'!$J339</f>
        <v>4121</v>
      </c>
      <c r="Q339" s="6">
        <f>_xlfn.IFNA(VLOOKUP('Invoice Data'!$A339,BPay!$B$4:$D$10,3,0),0)</f>
        <v>0</v>
      </c>
      <c r="R339" s="8">
        <f t="shared" si="53"/>
        <v>4121</v>
      </c>
    </row>
    <row r="340" spans="1:18" x14ac:dyDescent="0.25">
      <c r="A340" s="12">
        <v>33782</v>
      </c>
      <c r="B340" s="6">
        <v>0</v>
      </c>
      <c r="C340" s="23" t="str">
        <f t="shared" si="45"/>
        <v>A</v>
      </c>
      <c r="D340" s="7"/>
      <c r="E340" s="6">
        <v>4357</v>
      </c>
      <c r="F340" s="7">
        <v>1</v>
      </c>
      <c r="G340" s="7" t="str">
        <f t="shared" si="46"/>
        <v/>
      </c>
      <c r="H340" s="7">
        <f t="shared" si="47"/>
        <v>0</v>
      </c>
      <c r="I340" s="6">
        <f t="shared" si="48"/>
        <v>0</v>
      </c>
      <c r="J340" s="6" t="b">
        <f t="shared" si="49"/>
        <v>0</v>
      </c>
      <c r="K340" s="6">
        <f t="shared" si="50"/>
        <v>0</v>
      </c>
      <c r="L340" s="7">
        <v>4</v>
      </c>
      <c r="M340" s="7"/>
      <c r="N340" s="6" t="b">
        <f t="shared" si="51"/>
        <v>0</v>
      </c>
      <c r="O340" s="6">
        <f t="shared" si="52"/>
        <v>0</v>
      </c>
      <c r="P340" s="6">
        <f>'Invoice Data'!$B340+'Invoice Data'!$E340-'Invoice Data'!$I340-'Invoice Data'!$N340+'Invoice Data'!$J340</f>
        <v>4357</v>
      </c>
      <c r="Q340" s="6">
        <f>_xlfn.IFNA(VLOOKUP('Invoice Data'!$A340,BPay!$B$4:$D$10,3,0),0)</f>
        <v>0</v>
      </c>
      <c r="R340" s="8">
        <f t="shared" si="53"/>
        <v>4357</v>
      </c>
    </row>
    <row r="341" spans="1:18" x14ac:dyDescent="0.25">
      <c r="A341" s="12">
        <v>33791</v>
      </c>
      <c r="B341" s="6">
        <v>0</v>
      </c>
      <c r="C341" s="23" t="str">
        <f t="shared" si="45"/>
        <v>A</v>
      </c>
      <c r="D341" s="7"/>
      <c r="E341" s="6">
        <v>3935</v>
      </c>
      <c r="F341" s="7">
        <v>1</v>
      </c>
      <c r="G341" s="7" t="str">
        <f t="shared" si="46"/>
        <v/>
      </c>
      <c r="H341" s="7">
        <f t="shared" si="47"/>
        <v>0</v>
      </c>
      <c r="I341" s="6">
        <f t="shared" si="48"/>
        <v>0</v>
      </c>
      <c r="J341" s="6" t="b">
        <f t="shared" si="49"/>
        <v>0</v>
      </c>
      <c r="K341" s="6">
        <f t="shared" si="50"/>
        <v>0</v>
      </c>
      <c r="L341" s="7">
        <v>1</v>
      </c>
      <c r="M341" s="7"/>
      <c r="N341" s="6" t="b">
        <f t="shared" si="51"/>
        <v>0</v>
      </c>
      <c r="O341" s="6">
        <f t="shared" si="52"/>
        <v>0</v>
      </c>
      <c r="P341" s="6">
        <f>'Invoice Data'!$B341+'Invoice Data'!$E341-'Invoice Data'!$I341-'Invoice Data'!$N341+'Invoice Data'!$J341</f>
        <v>3935</v>
      </c>
      <c r="Q341" s="6">
        <f>_xlfn.IFNA(VLOOKUP('Invoice Data'!$A341,BPay!$B$4:$D$10,3,0),0)</f>
        <v>0</v>
      </c>
      <c r="R341" s="8">
        <f t="shared" si="53"/>
        <v>3935</v>
      </c>
    </row>
    <row r="342" spans="1:18" x14ac:dyDescent="0.25">
      <c r="A342" s="12">
        <v>33808</v>
      </c>
      <c r="B342" s="6">
        <v>0</v>
      </c>
      <c r="C342" s="23" t="str">
        <f t="shared" si="45"/>
        <v>A</v>
      </c>
      <c r="D342" s="7"/>
      <c r="E342" s="6">
        <v>6808</v>
      </c>
      <c r="F342" s="7">
        <v>2</v>
      </c>
      <c r="G342" s="7" t="str">
        <f t="shared" si="46"/>
        <v>Y</v>
      </c>
      <c r="H342" s="7">
        <f t="shared" si="47"/>
        <v>340.40000000000003</v>
      </c>
      <c r="I342" s="6">
        <f t="shared" si="48"/>
        <v>340.40000000000003</v>
      </c>
      <c r="J342" s="6" t="b">
        <f t="shared" si="49"/>
        <v>0</v>
      </c>
      <c r="K342" s="6">
        <f t="shared" si="50"/>
        <v>0</v>
      </c>
      <c r="L342" s="7">
        <v>8</v>
      </c>
      <c r="M342" s="7"/>
      <c r="N342" s="6" t="b">
        <f t="shared" si="51"/>
        <v>0</v>
      </c>
      <c r="O342" s="6">
        <f t="shared" si="52"/>
        <v>0</v>
      </c>
      <c r="P342" s="6">
        <f>'Invoice Data'!$B342+'Invoice Data'!$E342-'Invoice Data'!$I342-'Invoice Data'!$N342+'Invoice Data'!$J342</f>
        <v>6467.6</v>
      </c>
      <c r="Q342" s="6">
        <f>_xlfn.IFNA(VLOOKUP('Invoice Data'!$A342,BPay!$B$4:$D$10,3,0),0)</f>
        <v>0</v>
      </c>
      <c r="R342" s="8">
        <f t="shared" si="53"/>
        <v>6467.6</v>
      </c>
    </row>
    <row r="343" spans="1:18" x14ac:dyDescent="0.25">
      <c r="A343" s="12">
        <v>33817</v>
      </c>
      <c r="B343" s="6">
        <v>0</v>
      </c>
      <c r="C343" s="23" t="str">
        <f t="shared" si="45"/>
        <v>A</v>
      </c>
      <c r="D343" s="7"/>
      <c r="E343" s="6">
        <v>10202</v>
      </c>
      <c r="F343" s="7">
        <v>2</v>
      </c>
      <c r="G343" s="7" t="str">
        <f t="shared" si="46"/>
        <v>Y</v>
      </c>
      <c r="H343" s="7">
        <f t="shared" si="47"/>
        <v>510.1</v>
      </c>
      <c r="I343" s="6">
        <f t="shared" si="48"/>
        <v>510.1</v>
      </c>
      <c r="J343" s="6" t="b">
        <f t="shared" si="49"/>
        <v>0</v>
      </c>
      <c r="K343" s="6">
        <f t="shared" si="50"/>
        <v>0</v>
      </c>
      <c r="L343" s="7">
        <v>6</v>
      </c>
      <c r="M343" s="7"/>
      <c r="N343" s="6" t="b">
        <f t="shared" si="51"/>
        <v>0</v>
      </c>
      <c r="O343" s="6">
        <f t="shared" si="52"/>
        <v>0</v>
      </c>
      <c r="P343" s="6">
        <f>'Invoice Data'!$B343+'Invoice Data'!$E343-'Invoice Data'!$I343-'Invoice Data'!$N343+'Invoice Data'!$J343</f>
        <v>9691.9</v>
      </c>
      <c r="Q343" s="6">
        <f>_xlfn.IFNA(VLOOKUP('Invoice Data'!$A343,BPay!$B$4:$D$10,3,0),0)</f>
        <v>0</v>
      </c>
      <c r="R343" s="8">
        <f t="shared" si="53"/>
        <v>9691.9</v>
      </c>
    </row>
    <row r="344" spans="1:18" x14ac:dyDescent="0.25">
      <c r="A344" s="12">
        <v>33826</v>
      </c>
      <c r="B344" s="6">
        <v>0</v>
      </c>
      <c r="C344" s="23" t="str">
        <f t="shared" si="45"/>
        <v>A</v>
      </c>
      <c r="D344" s="7"/>
      <c r="E344" s="6">
        <v>3738</v>
      </c>
      <c r="F344" s="7">
        <v>1</v>
      </c>
      <c r="G344" s="7" t="str">
        <f t="shared" si="46"/>
        <v/>
      </c>
      <c r="H344" s="7">
        <f t="shared" si="47"/>
        <v>0</v>
      </c>
      <c r="I344" s="6">
        <f t="shared" si="48"/>
        <v>0</v>
      </c>
      <c r="J344" s="6" t="b">
        <f t="shared" si="49"/>
        <v>0</v>
      </c>
      <c r="K344" s="6">
        <f t="shared" si="50"/>
        <v>0</v>
      </c>
      <c r="L344" s="7">
        <v>12</v>
      </c>
      <c r="M344" s="7"/>
      <c r="N344" s="6" t="b">
        <f t="shared" si="51"/>
        <v>0</v>
      </c>
      <c r="O344" s="6">
        <f t="shared" si="52"/>
        <v>0</v>
      </c>
      <c r="P344" s="6">
        <f>'Invoice Data'!$B344+'Invoice Data'!$E344-'Invoice Data'!$I344-'Invoice Data'!$N344+'Invoice Data'!$J344</f>
        <v>3738</v>
      </c>
      <c r="Q344" s="6">
        <f>_xlfn.IFNA(VLOOKUP('Invoice Data'!$A344,BPay!$B$4:$D$10,3,0),0)</f>
        <v>0</v>
      </c>
      <c r="R344" s="8">
        <f t="shared" si="53"/>
        <v>3738</v>
      </c>
    </row>
    <row r="345" spans="1:18" x14ac:dyDescent="0.25">
      <c r="A345" s="12">
        <v>33835</v>
      </c>
      <c r="B345" s="6">
        <v>0</v>
      </c>
      <c r="C345" s="23" t="str">
        <f t="shared" si="45"/>
        <v>A</v>
      </c>
      <c r="D345" s="7"/>
      <c r="E345" s="6">
        <v>3846</v>
      </c>
      <c r="F345" s="7">
        <v>1</v>
      </c>
      <c r="G345" s="7" t="str">
        <f t="shared" si="46"/>
        <v/>
      </c>
      <c r="H345" s="7">
        <f t="shared" si="47"/>
        <v>0</v>
      </c>
      <c r="I345" s="6">
        <f t="shared" si="48"/>
        <v>0</v>
      </c>
      <c r="J345" s="6" t="b">
        <f t="shared" si="49"/>
        <v>0</v>
      </c>
      <c r="K345" s="6">
        <f t="shared" si="50"/>
        <v>0</v>
      </c>
      <c r="L345" s="7">
        <v>12</v>
      </c>
      <c r="M345" s="7"/>
      <c r="N345" s="6" t="b">
        <f t="shared" si="51"/>
        <v>0</v>
      </c>
      <c r="O345" s="6">
        <f t="shared" si="52"/>
        <v>0</v>
      </c>
      <c r="P345" s="6">
        <f>'Invoice Data'!$B345+'Invoice Data'!$E345-'Invoice Data'!$I345-'Invoice Data'!$N345+'Invoice Data'!$J345</f>
        <v>3846</v>
      </c>
      <c r="Q345" s="6">
        <f>_xlfn.IFNA(VLOOKUP('Invoice Data'!$A345,BPay!$B$4:$D$10,3,0),0)</f>
        <v>0</v>
      </c>
      <c r="R345" s="8">
        <f t="shared" si="53"/>
        <v>3846</v>
      </c>
    </row>
    <row r="346" spans="1:18" x14ac:dyDescent="0.25">
      <c r="A346" s="12">
        <v>33844</v>
      </c>
      <c r="B346" s="6">
        <v>0</v>
      </c>
      <c r="C346" s="23" t="str">
        <f t="shared" si="45"/>
        <v>A</v>
      </c>
      <c r="D346" s="7"/>
      <c r="E346" s="6">
        <v>7938</v>
      </c>
      <c r="F346" s="7">
        <v>2</v>
      </c>
      <c r="G346" s="7" t="str">
        <f t="shared" si="46"/>
        <v>Y</v>
      </c>
      <c r="H346" s="7">
        <f t="shared" si="47"/>
        <v>396.90000000000003</v>
      </c>
      <c r="I346" s="6">
        <f t="shared" si="48"/>
        <v>396.90000000000003</v>
      </c>
      <c r="J346" s="6" t="b">
        <f t="shared" si="49"/>
        <v>0</v>
      </c>
      <c r="K346" s="6">
        <f t="shared" si="50"/>
        <v>0</v>
      </c>
      <c r="L346" s="7">
        <v>14</v>
      </c>
      <c r="M346" s="7"/>
      <c r="N346" s="6" t="b">
        <f t="shared" si="51"/>
        <v>0</v>
      </c>
      <c r="O346" s="6">
        <f t="shared" si="52"/>
        <v>0</v>
      </c>
      <c r="P346" s="6">
        <f>'Invoice Data'!$B346+'Invoice Data'!$E346-'Invoice Data'!$I346-'Invoice Data'!$N346+'Invoice Data'!$J346</f>
        <v>7541.1</v>
      </c>
      <c r="Q346" s="6">
        <f>_xlfn.IFNA(VLOOKUP('Invoice Data'!$A346,BPay!$B$4:$D$10,3,0),0)</f>
        <v>0</v>
      </c>
      <c r="R346" s="8">
        <f t="shared" si="53"/>
        <v>7541.1</v>
      </c>
    </row>
    <row r="347" spans="1:18" x14ac:dyDescent="0.25">
      <c r="A347" s="12">
        <v>33853</v>
      </c>
      <c r="B347" s="6">
        <v>0</v>
      </c>
      <c r="C347" s="23" t="str">
        <f t="shared" si="45"/>
        <v>A</v>
      </c>
      <c r="D347" s="7"/>
      <c r="E347" s="6">
        <v>3620</v>
      </c>
      <c r="F347" s="7">
        <v>1</v>
      </c>
      <c r="G347" s="7" t="str">
        <f t="shared" si="46"/>
        <v/>
      </c>
      <c r="H347" s="7">
        <f t="shared" si="47"/>
        <v>0</v>
      </c>
      <c r="I347" s="6">
        <f t="shared" si="48"/>
        <v>0</v>
      </c>
      <c r="J347" s="6" t="b">
        <f t="shared" si="49"/>
        <v>0</v>
      </c>
      <c r="K347" s="6">
        <f t="shared" si="50"/>
        <v>0</v>
      </c>
      <c r="L347" s="7">
        <v>7</v>
      </c>
      <c r="M347" s="7"/>
      <c r="N347" s="6" t="b">
        <f t="shared" si="51"/>
        <v>0</v>
      </c>
      <c r="O347" s="6">
        <f t="shared" si="52"/>
        <v>0</v>
      </c>
      <c r="P347" s="6">
        <f>'Invoice Data'!$B347+'Invoice Data'!$E347-'Invoice Data'!$I347-'Invoice Data'!$N347+'Invoice Data'!$J347</f>
        <v>3620</v>
      </c>
      <c r="Q347" s="6">
        <f>_xlfn.IFNA(VLOOKUP('Invoice Data'!$A347,BPay!$B$4:$D$10,3,0),0)</f>
        <v>0</v>
      </c>
      <c r="R347" s="8">
        <f t="shared" si="53"/>
        <v>3620</v>
      </c>
    </row>
    <row r="348" spans="1:18" x14ac:dyDescent="0.25">
      <c r="A348" s="12">
        <v>33862</v>
      </c>
      <c r="B348" s="6">
        <v>0</v>
      </c>
      <c r="C348" s="23" t="str">
        <f t="shared" si="45"/>
        <v>A</v>
      </c>
      <c r="D348" s="7"/>
      <c r="E348" s="6">
        <v>4582</v>
      </c>
      <c r="F348" s="7">
        <v>1</v>
      </c>
      <c r="G348" s="7" t="str">
        <f t="shared" si="46"/>
        <v/>
      </c>
      <c r="H348" s="7">
        <f t="shared" si="47"/>
        <v>0</v>
      </c>
      <c r="I348" s="6">
        <f t="shared" si="48"/>
        <v>0</v>
      </c>
      <c r="J348" s="6" t="b">
        <f t="shared" si="49"/>
        <v>0</v>
      </c>
      <c r="K348" s="6">
        <f t="shared" si="50"/>
        <v>0</v>
      </c>
      <c r="L348" s="7">
        <v>15</v>
      </c>
      <c r="M348" s="7"/>
      <c r="N348" s="6" t="b">
        <f t="shared" si="51"/>
        <v>0</v>
      </c>
      <c r="O348" s="6">
        <f t="shared" si="52"/>
        <v>0</v>
      </c>
      <c r="P348" s="6">
        <f>'Invoice Data'!$B348+'Invoice Data'!$E348-'Invoice Data'!$I348-'Invoice Data'!$N348+'Invoice Data'!$J348</f>
        <v>4582</v>
      </c>
      <c r="Q348" s="6">
        <f>_xlfn.IFNA(VLOOKUP('Invoice Data'!$A348,BPay!$B$4:$D$10,3,0),0)</f>
        <v>0</v>
      </c>
      <c r="R348" s="8">
        <f t="shared" si="53"/>
        <v>4582</v>
      </c>
    </row>
    <row r="349" spans="1:18" x14ac:dyDescent="0.25">
      <c r="A349" s="12">
        <v>33871</v>
      </c>
      <c r="B349" s="6">
        <v>0</v>
      </c>
      <c r="C349" s="23" t="str">
        <f t="shared" si="45"/>
        <v>A</v>
      </c>
      <c r="D349" s="7"/>
      <c r="E349" s="6">
        <v>9851</v>
      </c>
      <c r="F349" s="7">
        <v>2</v>
      </c>
      <c r="G349" s="7" t="str">
        <f t="shared" si="46"/>
        <v>Y</v>
      </c>
      <c r="H349" s="7">
        <f t="shared" si="47"/>
        <v>492.55</v>
      </c>
      <c r="I349" s="6">
        <f t="shared" si="48"/>
        <v>492.55</v>
      </c>
      <c r="J349" s="6" t="b">
        <f t="shared" si="49"/>
        <v>0</v>
      </c>
      <c r="K349" s="6">
        <f t="shared" si="50"/>
        <v>0</v>
      </c>
      <c r="L349" s="7">
        <v>6</v>
      </c>
      <c r="M349" s="7"/>
      <c r="N349" s="6" t="b">
        <f t="shared" si="51"/>
        <v>0</v>
      </c>
      <c r="O349" s="6">
        <f t="shared" si="52"/>
        <v>0</v>
      </c>
      <c r="P349" s="6">
        <f>'Invoice Data'!$B349+'Invoice Data'!$E349-'Invoice Data'!$I349-'Invoice Data'!$N349+'Invoice Data'!$J349</f>
        <v>9358.4500000000007</v>
      </c>
      <c r="Q349" s="6">
        <f>_xlfn.IFNA(VLOOKUP('Invoice Data'!$A349,BPay!$B$4:$D$10,3,0),0)</f>
        <v>0</v>
      </c>
      <c r="R349" s="8">
        <f t="shared" si="53"/>
        <v>9358.4500000000007</v>
      </c>
    </row>
    <row r="350" spans="1:18" x14ac:dyDescent="0.25">
      <c r="A350" s="12">
        <v>33880</v>
      </c>
      <c r="B350" s="6">
        <v>0</v>
      </c>
      <c r="C350" s="23" t="str">
        <f t="shared" si="45"/>
        <v>A</v>
      </c>
      <c r="D350" s="7"/>
      <c r="E350" s="6">
        <v>4969</v>
      </c>
      <c r="F350" s="7">
        <v>1</v>
      </c>
      <c r="G350" s="7" t="str">
        <f t="shared" si="46"/>
        <v/>
      </c>
      <c r="H350" s="7">
        <f t="shared" si="47"/>
        <v>0</v>
      </c>
      <c r="I350" s="6">
        <f t="shared" si="48"/>
        <v>0</v>
      </c>
      <c r="J350" s="6" t="b">
        <f t="shared" si="49"/>
        <v>0</v>
      </c>
      <c r="K350" s="6">
        <f t="shared" si="50"/>
        <v>0</v>
      </c>
      <c r="L350" s="7">
        <v>13</v>
      </c>
      <c r="M350" s="7"/>
      <c r="N350" s="6" t="b">
        <f t="shared" si="51"/>
        <v>0</v>
      </c>
      <c r="O350" s="6">
        <f t="shared" si="52"/>
        <v>0</v>
      </c>
      <c r="P350" s="6">
        <f>'Invoice Data'!$B350+'Invoice Data'!$E350-'Invoice Data'!$I350-'Invoice Data'!$N350+'Invoice Data'!$J350</f>
        <v>4969</v>
      </c>
      <c r="Q350" s="6">
        <f>_xlfn.IFNA(VLOOKUP('Invoice Data'!$A350,BPay!$B$4:$D$10,3,0),0)</f>
        <v>0</v>
      </c>
      <c r="R350" s="8">
        <f t="shared" si="53"/>
        <v>4969</v>
      </c>
    </row>
    <row r="351" spans="1:18" x14ac:dyDescent="0.25">
      <c r="A351" s="12">
        <v>33899</v>
      </c>
      <c r="B351" s="6">
        <v>0</v>
      </c>
      <c r="C351" s="23" t="str">
        <f t="shared" si="45"/>
        <v>A</v>
      </c>
      <c r="D351" s="7"/>
      <c r="E351" s="6">
        <v>9337</v>
      </c>
      <c r="F351" s="7">
        <v>2</v>
      </c>
      <c r="G351" s="7" t="str">
        <f t="shared" si="46"/>
        <v>Y</v>
      </c>
      <c r="H351" s="7">
        <f t="shared" si="47"/>
        <v>466.85</v>
      </c>
      <c r="I351" s="6">
        <f t="shared" si="48"/>
        <v>466.85</v>
      </c>
      <c r="J351" s="6" t="b">
        <f t="shared" si="49"/>
        <v>0</v>
      </c>
      <c r="K351" s="6">
        <f t="shared" si="50"/>
        <v>0</v>
      </c>
      <c r="L351" s="7">
        <v>0</v>
      </c>
      <c r="M351" s="7"/>
      <c r="N351" s="6" t="b">
        <f t="shared" si="51"/>
        <v>0</v>
      </c>
      <c r="O351" s="6">
        <f t="shared" si="52"/>
        <v>0</v>
      </c>
      <c r="P351" s="6">
        <f>'Invoice Data'!$B351+'Invoice Data'!$E351-'Invoice Data'!$I351-'Invoice Data'!$N351+'Invoice Data'!$J351</f>
        <v>8870.15</v>
      </c>
      <c r="Q351" s="6">
        <f>_xlfn.IFNA(VLOOKUP('Invoice Data'!$A351,BPay!$B$4:$D$10,3,0),0)</f>
        <v>0</v>
      </c>
      <c r="R351" s="8">
        <f t="shared" si="53"/>
        <v>8870.15</v>
      </c>
    </row>
    <row r="352" spans="1:18" x14ac:dyDescent="0.25">
      <c r="A352" s="12">
        <v>33906</v>
      </c>
      <c r="B352" s="6">
        <v>0</v>
      </c>
      <c r="C352" s="23" t="str">
        <f t="shared" si="45"/>
        <v>A</v>
      </c>
      <c r="D352" s="7"/>
      <c r="E352" s="6">
        <v>4655</v>
      </c>
      <c r="F352" s="7">
        <v>1</v>
      </c>
      <c r="G352" s="7" t="str">
        <f t="shared" si="46"/>
        <v/>
      </c>
      <c r="H352" s="7">
        <f t="shared" si="47"/>
        <v>0</v>
      </c>
      <c r="I352" s="6">
        <f t="shared" si="48"/>
        <v>0</v>
      </c>
      <c r="J352" s="6" t="b">
        <f t="shared" si="49"/>
        <v>0</v>
      </c>
      <c r="K352" s="6">
        <f t="shared" si="50"/>
        <v>0</v>
      </c>
      <c r="L352" s="7">
        <v>1</v>
      </c>
      <c r="M352" s="7"/>
      <c r="N352" s="6" t="b">
        <f t="shared" si="51"/>
        <v>0</v>
      </c>
      <c r="O352" s="6">
        <f t="shared" si="52"/>
        <v>0</v>
      </c>
      <c r="P352" s="6">
        <f>'Invoice Data'!$B352+'Invoice Data'!$E352-'Invoice Data'!$I352-'Invoice Data'!$N352+'Invoice Data'!$J352</f>
        <v>4655</v>
      </c>
      <c r="Q352" s="6">
        <f>_xlfn.IFNA(VLOOKUP('Invoice Data'!$A352,BPay!$B$4:$D$10,3,0),0)</f>
        <v>0</v>
      </c>
      <c r="R352" s="8">
        <f t="shared" si="53"/>
        <v>4655</v>
      </c>
    </row>
    <row r="353" spans="1:18" x14ac:dyDescent="0.25">
      <c r="A353" s="12">
        <v>33915</v>
      </c>
      <c r="B353" s="6">
        <v>0</v>
      </c>
      <c r="C353" s="23" t="str">
        <f t="shared" si="45"/>
        <v>A</v>
      </c>
      <c r="D353" s="7"/>
      <c r="E353" s="6">
        <v>6575</v>
      </c>
      <c r="F353" s="7">
        <v>2</v>
      </c>
      <c r="G353" s="7" t="str">
        <f t="shared" si="46"/>
        <v>Y</v>
      </c>
      <c r="H353" s="7">
        <f t="shared" si="47"/>
        <v>328.75</v>
      </c>
      <c r="I353" s="6">
        <f t="shared" si="48"/>
        <v>328.75</v>
      </c>
      <c r="J353" s="6" t="b">
        <f t="shared" si="49"/>
        <v>0</v>
      </c>
      <c r="K353" s="6">
        <f t="shared" si="50"/>
        <v>0</v>
      </c>
      <c r="L353" s="7">
        <v>1</v>
      </c>
      <c r="M353" s="7"/>
      <c r="N353" s="6" t="b">
        <f t="shared" si="51"/>
        <v>0</v>
      </c>
      <c r="O353" s="6">
        <f t="shared" si="52"/>
        <v>0</v>
      </c>
      <c r="P353" s="6">
        <f>'Invoice Data'!$B353+'Invoice Data'!$E353-'Invoice Data'!$I353-'Invoice Data'!$N353+'Invoice Data'!$J353</f>
        <v>6246.25</v>
      </c>
      <c r="Q353" s="6">
        <f>_xlfn.IFNA(VLOOKUP('Invoice Data'!$A353,BPay!$B$4:$D$10,3,0),0)</f>
        <v>0</v>
      </c>
      <c r="R353" s="8">
        <f t="shared" si="53"/>
        <v>6246.25</v>
      </c>
    </row>
    <row r="354" spans="1:18" x14ac:dyDescent="0.25">
      <c r="A354" s="12">
        <v>33924</v>
      </c>
      <c r="B354" s="6">
        <v>0</v>
      </c>
      <c r="C354" s="23" t="str">
        <f t="shared" si="45"/>
        <v>A</v>
      </c>
      <c r="D354" s="7"/>
      <c r="E354" s="6">
        <v>4067</v>
      </c>
      <c r="F354" s="7">
        <v>1</v>
      </c>
      <c r="G354" s="7" t="str">
        <f t="shared" si="46"/>
        <v/>
      </c>
      <c r="H354" s="7">
        <f t="shared" si="47"/>
        <v>0</v>
      </c>
      <c r="I354" s="6">
        <f t="shared" si="48"/>
        <v>0</v>
      </c>
      <c r="J354" s="6" t="b">
        <f t="shared" si="49"/>
        <v>0</v>
      </c>
      <c r="K354" s="6">
        <f t="shared" si="50"/>
        <v>0</v>
      </c>
      <c r="L354" s="7">
        <v>2</v>
      </c>
      <c r="M354" s="7"/>
      <c r="N354" s="6" t="b">
        <f t="shared" si="51"/>
        <v>0</v>
      </c>
      <c r="O354" s="6">
        <f t="shared" si="52"/>
        <v>0</v>
      </c>
      <c r="P354" s="6">
        <f>'Invoice Data'!$B354+'Invoice Data'!$E354-'Invoice Data'!$I354-'Invoice Data'!$N354+'Invoice Data'!$J354</f>
        <v>4067</v>
      </c>
      <c r="Q354" s="6">
        <f>_xlfn.IFNA(VLOOKUP('Invoice Data'!$A354,BPay!$B$4:$D$10,3,0),0)</f>
        <v>0</v>
      </c>
      <c r="R354" s="8">
        <f t="shared" si="53"/>
        <v>4067</v>
      </c>
    </row>
    <row r="355" spans="1:18" x14ac:dyDescent="0.25">
      <c r="A355" s="12">
        <v>33933</v>
      </c>
      <c r="B355" s="6">
        <v>0</v>
      </c>
      <c r="C355" s="23" t="str">
        <f t="shared" si="45"/>
        <v>A</v>
      </c>
      <c r="D355" s="7"/>
      <c r="E355" s="6">
        <v>5191</v>
      </c>
      <c r="F355" s="7">
        <v>1</v>
      </c>
      <c r="G355" s="7" t="str">
        <f t="shared" si="46"/>
        <v/>
      </c>
      <c r="H355" s="7">
        <f t="shared" si="47"/>
        <v>0</v>
      </c>
      <c r="I355" s="6">
        <f t="shared" si="48"/>
        <v>0</v>
      </c>
      <c r="J355" s="6" t="b">
        <f t="shared" si="49"/>
        <v>0</v>
      </c>
      <c r="K355" s="6">
        <f t="shared" si="50"/>
        <v>0</v>
      </c>
      <c r="L355" s="7">
        <v>3</v>
      </c>
      <c r="M355" s="7"/>
      <c r="N355" s="6" t="b">
        <f t="shared" si="51"/>
        <v>0</v>
      </c>
      <c r="O355" s="6">
        <f t="shared" si="52"/>
        <v>0</v>
      </c>
      <c r="P355" s="6">
        <f>'Invoice Data'!$B355+'Invoice Data'!$E355-'Invoice Data'!$I355-'Invoice Data'!$N355+'Invoice Data'!$J355</f>
        <v>5191</v>
      </c>
      <c r="Q355" s="6">
        <f>_xlfn.IFNA(VLOOKUP('Invoice Data'!$A355,BPay!$B$4:$D$10,3,0),0)</f>
        <v>0</v>
      </c>
      <c r="R355" s="8">
        <f t="shared" si="53"/>
        <v>5191</v>
      </c>
    </row>
    <row r="356" spans="1:18" x14ac:dyDescent="0.25">
      <c r="A356" s="12">
        <v>33942</v>
      </c>
      <c r="B356" s="6">
        <v>0</v>
      </c>
      <c r="C356" s="23" t="str">
        <f t="shared" si="45"/>
        <v>A</v>
      </c>
      <c r="D356" s="7"/>
      <c r="E356" s="6">
        <v>4362</v>
      </c>
      <c r="F356" s="7">
        <v>1</v>
      </c>
      <c r="G356" s="7" t="str">
        <f t="shared" si="46"/>
        <v/>
      </c>
      <c r="H356" s="7">
        <f t="shared" si="47"/>
        <v>0</v>
      </c>
      <c r="I356" s="6">
        <f t="shared" si="48"/>
        <v>0</v>
      </c>
      <c r="J356" s="6" t="b">
        <f t="shared" si="49"/>
        <v>0</v>
      </c>
      <c r="K356" s="6">
        <f t="shared" si="50"/>
        <v>0</v>
      </c>
      <c r="L356" s="7">
        <v>6</v>
      </c>
      <c r="M356" s="7"/>
      <c r="N356" s="6" t="b">
        <f t="shared" si="51"/>
        <v>0</v>
      </c>
      <c r="O356" s="6">
        <f t="shared" si="52"/>
        <v>0</v>
      </c>
      <c r="P356" s="6">
        <f>'Invoice Data'!$B356+'Invoice Data'!$E356-'Invoice Data'!$I356-'Invoice Data'!$N356+'Invoice Data'!$J356</f>
        <v>4362</v>
      </c>
      <c r="Q356" s="6">
        <f>_xlfn.IFNA(VLOOKUP('Invoice Data'!$A356,BPay!$B$4:$D$10,3,0),0)</f>
        <v>0</v>
      </c>
      <c r="R356" s="8">
        <f t="shared" si="53"/>
        <v>4362</v>
      </c>
    </row>
    <row r="357" spans="1:18" x14ac:dyDescent="0.25">
      <c r="A357" s="12">
        <v>33951</v>
      </c>
      <c r="B357" s="6">
        <v>0</v>
      </c>
      <c r="C357" s="23" t="str">
        <f t="shared" si="45"/>
        <v>A</v>
      </c>
      <c r="D357" s="7"/>
      <c r="E357" s="6">
        <v>10100</v>
      </c>
      <c r="F357" s="7">
        <v>2</v>
      </c>
      <c r="G357" s="7" t="str">
        <f t="shared" si="46"/>
        <v>Y</v>
      </c>
      <c r="H357" s="7">
        <f t="shared" si="47"/>
        <v>505</v>
      </c>
      <c r="I357" s="6">
        <f t="shared" si="48"/>
        <v>505</v>
      </c>
      <c r="J357" s="6" t="b">
        <f t="shared" si="49"/>
        <v>0</v>
      </c>
      <c r="K357" s="6">
        <f t="shared" si="50"/>
        <v>0</v>
      </c>
      <c r="L357" s="7">
        <v>12</v>
      </c>
      <c r="M357" s="7"/>
      <c r="N357" s="6" t="b">
        <f t="shared" si="51"/>
        <v>0</v>
      </c>
      <c r="O357" s="6">
        <f t="shared" si="52"/>
        <v>0</v>
      </c>
      <c r="P357" s="6">
        <f>'Invoice Data'!$B357+'Invoice Data'!$E357-'Invoice Data'!$I357-'Invoice Data'!$N357+'Invoice Data'!$J357</f>
        <v>9595</v>
      </c>
      <c r="Q357" s="6">
        <f>_xlfn.IFNA(VLOOKUP('Invoice Data'!$A357,BPay!$B$4:$D$10,3,0),0)</f>
        <v>0</v>
      </c>
      <c r="R357" s="8">
        <f t="shared" si="53"/>
        <v>9595</v>
      </c>
    </row>
    <row r="358" spans="1:18" x14ac:dyDescent="0.25">
      <c r="A358" s="12">
        <v>33960</v>
      </c>
      <c r="B358" s="6">
        <v>0</v>
      </c>
      <c r="C358" s="23" t="str">
        <f t="shared" si="45"/>
        <v>A</v>
      </c>
      <c r="D358" s="7"/>
      <c r="E358" s="6">
        <v>6766</v>
      </c>
      <c r="F358" s="7">
        <v>2</v>
      </c>
      <c r="G358" s="7" t="str">
        <f t="shared" si="46"/>
        <v>Y</v>
      </c>
      <c r="H358" s="7">
        <f t="shared" si="47"/>
        <v>338.3</v>
      </c>
      <c r="I358" s="6">
        <f t="shared" si="48"/>
        <v>338.3</v>
      </c>
      <c r="J358" s="6" t="b">
        <f t="shared" si="49"/>
        <v>0</v>
      </c>
      <c r="K358" s="6">
        <f t="shared" si="50"/>
        <v>0</v>
      </c>
      <c r="L358" s="7">
        <v>4</v>
      </c>
      <c r="M358" s="7"/>
      <c r="N358" s="6" t="b">
        <f t="shared" si="51"/>
        <v>0</v>
      </c>
      <c r="O358" s="6">
        <f t="shared" si="52"/>
        <v>0</v>
      </c>
      <c r="P358" s="6">
        <f>'Invoice Data'!$B358+'Invoice Data'!$E358-'Invoice Data'!$I358-'Invoice Data'!$N358+'Invoice Data'!$J358</f>
        <v>6427.7</v>
      </c>
      <c r="Q358" s="6">
        <f>_xlfn.IFNA(VLOOKUP('Invoice Data'!$A358,BPay!$B$4:$D$10,3,0),0)</f>
        <v>0</v>
      </c>
      <c r="R358" s="8">
        <f t="shared" si="53"/>
        <v>6427.7</v>
      </c>
    </row>
    <row r="359" spans="1:18" x14ac:dyDescent="0.25">
      <c r="A359" s="12">
        <v>33979</v>
      </c>
      <c r="B359" s="6">
        <v>0</v>
      </c>
      <c r="C359" s="23" t="str">
        <f t="shared" si="45"/>
        <v>A</v>
      </c>
      <c r="D359" s="7"/>
      <c r="E359" s="6">
        <v>4848</v>
      </c>
      <c r="F359" s="7">
        <v>1</v>
      </c>
      <c r="G359" s="7" t="str">
        <f t="shared" si="46"/>
        <v/>
      </c>
      <c r="H359" s="7">
        <f t="shared" si="47"/>
        <v>0</v>
      </c>
      <c r="I359" s="6">
        <f t="shared" si="48"/>
        <v>0</v>
      </c>
      <c r="J359" s="6" t="b">
        <f t="shared" si="49"/>
        <v>0</v>
      </c>
      <c r="K359" s="6">
        <f t="shared" si="50"/>
        <v>0</v>
      </c>
      <c r="L359" s="7">
        <v>15</v>
      </c>
      <c r="M359" s="7"/>
      <c r="N359" s="6" t="b">
        <f t="shared" si="51"/>
        <v>0</v>
      </c>
      <c r="O359" s="6">
        <f t="shared" si="52"/>
        <v>0</v>
      </c>
      <c r="P359" s="6">
        <f>'Invoice Data'!$B359+'Invoice Data'!$E359-'Invoice Data'!$I359-'Invoice Data'!$N359+'Invoice Data'!$J359</f>
        <v>4848</v>
      </c>
      <c r="Q359" s="6">
        <f>_xlfn.IFNA(VLOOKUP('Invoice Data'!$A359,BPay!$B$4:$D$10,3,0),0)</f>
        <v>0</v>
      </c>
      <c r="R359" s="8">
        <f t="shared" si="53"/>
        <v>4848</v>
      </c>
    </row>
    <row r="360" spans="1:18" x14ac:dyDescent="0.25">
      <c r="A360" s="12">
        <v>33988</v>
      </c>
      <c r="B360" s="6">
        <v>0</v>
      </c>
      <c r="C360" s="23" t="str">
        <f t="shared" si="45"/>
        <v>A</v>
      </c>
      <c r="D360" s="7"/>
      <c r="E360" s="6">
        <v>5082</v>
      </c>
      <c r="F360" s="7">
        <v>1</v>
      </c>
      <c r="G360" s="7" t="str">
        <f t="shared" si="46"/>
        <v/>
      </c>
      <c r="H360" s="7">
        <f t="shared" si="47"/>
        <v>0</v>
      </c>
      <c r="I360" s="6">
        <f t="shared" si="48"/>
        <v>0</v>
      </c>
      <c r="J360" s="6" t="b">
        <f t="shared" si="49"/>
        <v>0</v>
      </c>
      <c r="K360" s="6">
        <f t="shared" si="50"/>
        <v>0</v>
      </c>
      <c r="L360" s="7">
        <v>6</v>
      </c>
      <c r="M360" s="7"/>
      <c r="N360" s="6" t="b">
        <f t="shared" si="51"/>
        <v>0</v>
      </c>
      <c r="O360" s="6">
        <f t="shared" si="52"/>
        <v>0</v>
      </c>
      <c r="P360" s="6">
        <f>'Invoice Data'!$B360+'Invoice Data'!$E360-'Invoice Data'!$I360-'Invoice Data'!$N360+'Invoice Data'!$J360</f>
        <v>5082</v>
      </c>
      <c r="Q360" s="6">
        <f>_xlfn.IFNA(VLOOKUP('Invoice Data'!$A360,BPay!$B$4:$D$10,3,0),0)</f>
        <v>0</v>
      </c>
      <c r="R360" s="8">
        <f t="shared" si="53"/>
        <v>5082</v>
      </c>
    </row>
    <row r="361" spans="1:18" x14ac:dyDescent="0.25">
      <c r="A361" s="12">
        <v>33997</v>
      </c>
      <c r="B361" s="6">
        <v>0</v>
      </c>
      <c r="C361" s="23" t="str">
        <f t="shared" si="45"/>
        <v>A</v>
      </c>
      <c r="D361" s="7"/>
      <c r="E361" s="6">
        <v>4384</v>
      </c>
      <c r="F361" s="7">
        <v>1</v>
      </c>
      <c r="G361" s="7" t="str">
        <f t="shared" si="46"/>
        <v/>
      </c>
      <c r="H361" s="7">
        <f t="shared" si="47"/>
        <v>0</v>
      </c>
      <c r="I361" s="6">
        <f t="shared" si="48"/>
        <v>0</v>
      </c>
      <c r="J361" s="6" t="b">
        <f t="shared" si="49"/>
        <v>0</v>
      </c>
      <c r="K361" s="6">
        <f t="shared" si="50"/>
        <v>0</v>
      </c>
      <c r="L361" s="7">
        <v>9</v>
      </c>
      <c r="M361" s="7"/>
      <c r="N361" s="6" t="b">
        <f t="shared" si="51"/>
        <v>0</v>
      </c>
      <c r="O361" s="6">
        <f t="shared" si="52"/>
        <v>0</v>
      </c>
      <c r="P361" s="6">
        <f>'Invoice Data'!$B361+'Invoice Data'!$E361-'Invoice Data'!$I361-'Invoice Data'!$N361+'Invoice Data'!$J361</f>
        <v>4384</v>
      </c>
      <c r="Q361" s="6">
        <f>_xlfn.IFNA(VLOOKUP('Invoice Data'!$A361,BPay!$B$4:$D$10,3,0),0)</f>
        <v>0</v>
      </c>
      <c r="R361" s="8">
        <f t="shared" si="53"/>
        <v>4384</v>
      </c>
    </row>
    <row r="362" spans="1:18" x14ac:dyDescent="0.25">
      <c r="A362" s="12">
        <v>34004</v>
      </c>
      <c r="B362" s="6">
        <v>0</v>
      </c>
      <c r="C362" s="23" t="str">
        <f t="shared" si="45"/>
        <v>A</v>
      </c>
      <c r="D362" s="7"/>
      <c r="E362" s="6">
        <v>4789</v>
      </c>
      <c r="F362" s="7">
        <v>1</v>
      </c>
      <c r="G362" s="7" t="str">
        <f t="shared" si="46"/>
        <v/>
      </c>
      <c r="H362" s="7">
        <f t="shared" si="47"/>
        <v>0</v>
      </c>
      <c r="I362" s="6">
        <f t="shared" si="48"/>
        <v>0</v>
      </c>
      <c r="J362" s="6" t="b">
        <f t="shared" si="49"/>
        <v>0</v>
      </c>
      <c r="K362" s="6">
        <f t="shared" si="50"/>
        <v>0</v>
      </c>
      <c r="L362" s="7">
        <v>16</v>
      </c>
      <c r="M362" s="7"/>
      <c r="N362" s="6" t="b">
        <f t="shared" si="51"/>
        <v>1</v>
      </c>
      <c r="O362" s="6">
        <f t="shared" si="52"/>
        <v>250</v>
      </c>
      <c r="P362" s="6">
        <f>'Invoice Data'!$B362+'Invoice Data'!$E362-'Invoice Data'!$I362-'Invoice Data'!$N362+'Invoice Data'!$J362</f>
        <v>4788</v>
      </c>
      <c r="Q362" s="6">
        <f>_xlfn.IFNA(VLOOKUP('Invoice Data'!$A362,BPay!$B$4:$D$10,3,0),0)</f>
        <v>0</v>
      </c>
      <c r="R362" s="8">
        <f t="shared" si="53"/>
        <v>4788</v>
      </c>
    </row>
    <row r="363" spans="1:18" x14ac:dyDescent="0.25">
      <c r="A363" s="12">
        <v>34013</v>
      </c>
      <c r="B363" s="6">
        <v>0</v>
      </c>
      <c r="C363" s="23" t="str">
        <f t="shared" si="45"/>
        <v>A</v>
      </c>
      <c r="D363" s="7"/>
      <c r="E363" s="6">
        <v>9782</v>
      </c>
      <c r="F363" s="7">
        <v>2</v>
      </c>
      <c r="G363" s="7" t="str">
        <f t="shared" si="46"/>
        <v>Y</v>
      </c>
      <c r="H363" s="7">
        <f t="shared" si="47"/>
        <v>489.1</v>
      </c>
      <c r="I363" s="6">
        <f t="shared" si="48"/>
        <v>489.1</v>
      </c>
      <c r="J363" s="6" t="b">
        <f t="shared" si="49"/>
        <v>0</v>
      </c>
      <c r="K363" s="6">
        <f t="shared" si="50"/>
        <v>0</v>
      </c>
      <c r="L363" s="7">
        <v>7</v>
      </c>
      <c r="M363" s="7"/>
      <c r="N363" s="6" t="b">
        <f t="shared" si="51"/>
        <v>0</v>
      </c>
      <c r="O363" s="6">
        <f t="shared" si="52"/>
        <v>0</v>
      </c>
      <c r="P363" s="6">
        <f>'Invoice Data'!$B363+'Invoice Data'!$E363-'Invoice Data'!$I363-'Invoice Data'!$N363+'Invoice Data'!$J363</f>
        <v>9292.9</v>
      </c>
      <c r="Q363" s="6">
        <f>_xlfn.IFNA(VLOOKUP('Invoice Data'!$A363,BPay!$B$4:$D$10,3,0),0)</f>
        <v>0</v>
      </c>
      <c r="R363" s="8">
        <f t="shared" si="53"/>
        <v>9292.9</v>
      </c>
    </row>
    <row r="364" spans="1:18" x14ac:dyDescent="0.25">
      <c r="A364" s="12">
        <v>34022</v>
      </c>
      <c r="B364" s="6">
        <v>0</v>
      </c>
      <c r="C364" s="23" t="str">
        <f t="shared" si="45"/>
        <v>A</v>
      </c>
      <c r="D364" s="7"/>
      <c r="E364" s="6">
        <v>9714</v>
      </c>
      <c r="F364" s="7">
        <v>2</v>
      </c>
      <c r="G364" s="7" t="str">
        <f t="shared" si="46"/>
        <v>Y</v>
      </c>
      <c r="H364" s="7">
        <f t="shared" si="47"/>
        <v>485.70000000000005</v>
      </c>
      <c r="I364" s="6">
        <f t="shared" si="48"/>
        <v>485.70000000000005</v>
      </c>
      <c r="J364" s="6" t="b">
        <f t="shared" si="49"/>
        <v>0</v>
      </c>
      <c r="K364" s="6">
        <f t="shared" si="50"/>
        <v>0</v>
      </c>
      <c r="L364" s="7">
        <v>9</v>
      </c>
      <c r="M364" s="7"/>
      <c r="N364" s="6" t="b">
        <f t="shared" si="51"/>
        <v>0</v>
      </c>
      <c r="O364" s="6">
        <f t="shared" si="52"/>
        <v>0</v>
      </c>
      <c r="P364" s="6">
        <f>'Invoice Data'!$B364+'Invoice Data'!$E364-'Invoice Data'!$I364-'Invoice Data'!$N364+'Invoice Data'!$J364</f>
        <v>9228.2999999999993</v>
      </c>
      <c r="Q364" s="6">
        <f>_xlfn.IFNA(VLOOKUP('Invoice Data'!$A364,BPay!$B$4:$D$10,3,0),0)</f>
        <v>0</v>
      </c>
      <c r="R364" s="8">
        <f t="shared" si="53"/>
        <v>9228.2999999999993</v>
      </c>
    </row>
    <row r="365" spans="1:18" x14ac:dyDescent="0.25">
      <c r="A365" s="12">
        <v>34031</v>
      </c>
      <c r="B365" s="6">
        <v>0</v>
      </c>
      <c r="C365" s="23" t="str">
        <f t="shared" si="45"/>
        <v>A</v>
      </c>
      <c r="D365" s="7"/>
      <c r="E365" s="6">
        <v>8126</v>
      </c>
      <c r="F365" s="7">
        <v>2</v>
      </c>
      <c r="G365" s="7" t="str">
        <f t="shared" si="46"/>
        <v>Y</v>
      </c>
      <c r="H365" s="7">
        <f t="shared" si="47"/>
        <v>406.3</v>
      </c>
      <c r="I365" s="6">
        <f t="shared" si="48"/>
        <v>406.3</v>
      </c>
      <c r="J365" s="6" t="b">
        <f t="shared" si="49"/>
        <v>0</v>
      </c>
      <c r="K365" s="6">
        <f t="shared" si="50"/>
        <v>0</v>
      </c>
      <c r="L365" s="7">
        <v>12</v>
      </c>
      <c r="M365" s="7"/>
      <c r="N365" s="6" t="b">
        <f t="shared" si="51"/>
        <v>0</v>
      </c>
      <c r="O365" s="6">
        <f t="shared" si="52"/>
        <v>0</v>
      </c>
      <c r="P365" s="6">
        <f>'Invoice Data'!$B365+'Invoice Data'!$E365-'Invoice Data'!$I365-'Invoice Data'!$N365+'Invoice Data'!$J365</f>
        <v>7719.7</v>
      </c>
      <c r="Q365" s="6">
        <f>_xlfn.IFNA(VLOOKUP('Invoice Data'!$A365,BPay!$B$4:$D$10,3,0),0)</f>
        <v>0</v>
      </c>
      <c r="R365" s="8">
        <f t="shared" si="53"/>
        <v>7719.7</v>
      </c>
    </row>
    <row r="366" spans="1:18" x14ac:dyDescent="0.25">
      <c r="A366" s="12">
        <v>34040</v>
      </c>
      <c r="B366" s="6">
        <v>0</v>
      </c>
      <c r="C366" s="23" t="str">
        <f t="shared" si="45"/>
        <v>A</v>
      </c>
      <c r="D366" s="7"/>
      <c r="E366" s="6">
        <v>9231</v>
      </c>
      <c r="F366" s="7">
        <v>2</v>
      </c>
      <c r="G366" s="7" t="str">
        <f t="shared" si="46"/>
        <v>Y</v>
      </c>
      <c r="H366" s="7">
        <f t="shared" si="47"/>
        <v>461.55</v>
      </c>
      <c r="I366" s="6">
        <f t="shared" si="48"/>
        <v>461.55</v>
      </c>
      <c r="J366" s="6" t="b">
        <f t="shared" si="49"/>
        <v>0</v>
      </c>
      <c r="K366" s="6">
        <f t="shared" si="50"/>
        <v>0</v>
      </c>
      <c r="L366" s="7">
        <v>4</v>
      </c>
      <c r="M366" s="7"/>
      <c r="N366" s="6" t="b">
        <f t="shared" si="51"/>
        <v>0</v>
      </c>
      <c r="O366" s="6">
        <f t="shared" si="52"/>
        <v>0</v>
      </c>
      <c r="P366" s="6">
        <f>'Invoice Data'!$B366+'Invoice Data'!$E366-'Invoice Data'!$I366-'Invoice Data'!$N366+'Invoice Data'!$J366</f>
        <v>8769.4500000000007</v>
      </c>
      <c r="Q366" s="6">
        <f>_xlfn.IFNA(VLOOKUP('Invoice Data'!$A366,BPay!$B$4:$D$10,3,0),0)</f>
        <v>0</v>
      </c>
      <c r="R366" s="8">
        <f t="shared" si="53"/>
        <v>8769.4500000000007</v>
      </c>
    </row>
    <row r="367" spans="1:18" x14ac:dyDescent="0.25">
      <c r="A367" s="12">
        <v>34059</v>
      </c>
      <c r="B367" s="6">
        <v>0</v>
      </c>
      <c r="C367" s="23" t="str">
        <f t="shared" si="45"/>
        <v>A</v>
      </c>
      <c r="D367" s="7"/>
      <c r="E367" s="6">
        <v>9350</v>
      </c>
      <c r="F367" s="7">
        <v>2</v>
      </c>
      <c r="G367" s="7" t="str">
        <f t="shared" si="46"/>
        <v>Y</v>
      </c>
      <c r="H367" s="7">
        <f t="shared" si="47"/>
        <v>467.5</v>
      </c>
      <c r="I367" s="6">
        <f t="shared" si="48"/>
        <v>467.5</v>
      </c>
      <c r="J367" s="6" t="b">
        <f t="shared" si="49"/>
        <v>0</v>
      </c>
      <c r="K367" s="6">
        <f t="shared" si="50"/>
        <v>0</v>
      </c>
      <c r="L367" s="7">
        <v>13</v>
      </c>
      <c r="M367" s="7"/>
      <c r="N367" s="6" t="b">
        <f t="shared" si="51"/>
        <v>0</v>
      </c>
      <c r="O367" s="6">
        <f t="shared" si="52"/>
        <v>0</v>
      </c>
      <c r="P367" s="6">
        <f>'Invoice Data'!$B367+'Invoice Data'!$E367-'Invoice Data'!$I367-'Invoice Data'!$N367+'Invoice Data'!$J367</f>
        <v>8882.5</v>
      </c>
      <c r="Q367" s="6">
        <f>_xlfn.IFNA(VLOOKUP('Invoice Data'!$A367,BPay!$B$4:$D$10,3,0),0)</f>
        <v>0</v>
      </c>
      <c r="R367" s="8">
        <f t="shared" si="53"/>
        <v>8882.5</v>
      </c>
    </row>
    <row r="368" spans="1:18" x14ac:dyDescent="0.25">
      <c r="A368" s="12">
        <v>34068</v>
      </c>
      <c r="B368" s="6">
        <v>0</v>
      </c>
      <c r="C368" s="23" t="str">
        <f t="shared" si="45"/>
        <v>A</v>
      </c>
      <c r="D368" s="7"/>
      <c r="E368" s="6">
        <v>6617</v>
      </c>
      <c r="F368" s="7">
        <v>2</v>
      </c>
      <c r="G368" s="7" t="str">
        <f t="shared" si="46"/>
        <v>Y</v>
      </c>
      <c r="H368" s="7">
        <f t="shared" si="47"/>
        <v>330.85</v>
      </c>
      <c r="I368" s="6">
        <f t="shared" si="48"/>
        <v>330.85</v>
      </c>
      <c r="J368" s="6" t="b">
        <f t="shared" si="49"/>
        <v>0</v>
      </c>
      <c r="K368" s="6">
        <f t="shared" si="50"/>
        <v>0</v>
      </c>
      <c r="L368" s="7">
        <v>9</v>
      </c>
      <c r="M368" s="7"/>
      <c r="N368" s="6" t="b">
        <f t="shared" si="51"/>
        <v>0</v>
      </c>
      <c r="O368" s="6">
        <f t="shared" si="52"/>
        <v>0</v>
      </c>
      <c r="P368" s="6">
        <f>'Invoice Data'!$B368+'Invoice Data'!$E368-'Invoice Data'!$I368-'Invoice Data'!$N368+'Invoice Data'!$J368</f>
        <v>6286.15</v>
      </c>
      <c r="Q368" s="6">
        <f>_xlfn.IFNA(VLOOKUP('Invoice Data'!$A368,BPay!$B$4:$D$10,3,0),0)</f>
        <v>0</v>
      </c>
      <c r="R368" s="8">
        <f t="shared" si="53"/>
        <v>6286.15</v>
      </c>
    </row>
    <row r="369" spans="1:18" x14ac:dyDescent="0.25">
      <c r="A369" s="12">
        <v>34077</v>
      </c>
      <c r="B369" s="6">
        <v>0</v>
      </c>
      <c r="C369" s="23" t="str">
        <f t="shared" si="45"/>
        <v>A</v>
      </c>
      <c r="D369" s="7"/>
      <c r="E369" s="6">
        <v>3868</v>
      </c>
      <c r="F369" s="7">
        <v>1</v>
      </c>
      <c r="G369" s="7" t="str">
        <f t="shared" si="46"/>
        <v/>
      </c>
      <c r="H369" s="7">
        <f t="shared" si="47"/>
        <v>0</v>
      </c>
      <c r="I369" s="6">
        <f t="shared" si="48"/>
        <v>0</v>
      </c>
      <c r="J369" s="6" t="b">
        <f t="shared" si="49"/>
        <v>0</v>
      </c>
      <c r="K369" s="6">
        <f t="shared" si="50"/>
        <v>0</v>
      </c>
      <c r="L369" s="7">
        <v>5</v>
      </c>
      <c r="M369" s="7"/>
      <c r="N369" s="6" t="b">
        <f t="shared" si="51"/>
        <v>0</v>
      </c>
      <c r="O369" s="6">
        <f t="shared" si="52"/>
        <v>0</v>
      </c>
      <c r="P369" s="6">
        <f>'Invoice Data'!$B369+'Invoice Data'!$E369-'Invoice Data'!$I369-'Invoice Data'!$N369+'Invoice Data'!$J369</f>
        <v>3868</v>
      </c>
      <c r="Q369" s="6">
        <f>_xlfn.IFNA(VLOOKUP('Invoice Data'!$A369,BPay!$B$4:$D$10,3,0),0)</f>
        <v>0</v>
      </c>
      <c r="R369" s="8">
        <f t="shared" si="53"/>
        <v>3868</v>
      </c>
    </row>
    <row r="370" spans="1:18" x14ac:dyDescent="0.25">
      <c r="A370" s="12">
        <v>34086</v>
      </c>
      <c r="B370" s="6">
        <v>0</v>
      </c>
      <c r="C370" s="23" t="str">
        <f t="shared" si="45"/>
        <v>A</v>
      </c>
      <c r="D370" s="7"/>
      <c r="E370" s="6">
        <v>5051</v>
      </c>
      <c r="F370" s="7">
        <v>1</v>
      </c>
      <c r="G370" s="7" t="str">
        <f t="shared" si="46"/>
        <v/>
      </c>
      <c r="H370" s="7">
        <f t="shared" si="47"/>
        <v>0</v>
      </c>
      <c r="I370" s="6">
        <f t="shared" si="48"/>
        <v>0</v>
      </c>
      <c r="J370" s="6" t="b">
        <f t="shared" si="49"/>
        <v>0</v>
      </c>
      <c r="K370" s="6">
        <f t="shared" si="50"/>
        <v>0</v>
      </c>
      <c r="L370" s="7">
        <v>7</v>
      </c>
      <c r="M370" s="7"/>
      <c r="N370" s="6" t="b">
        <f t="shared" si="51"/>
        <v>0</v>
      </c>
      <c r="O370" s="6">
        <f t="shared" si="52"/>
        <v>0</v>
      </c>
      <c r="P370" s="6">
        <f>'Invoice Data'!$B370+'Invoice Data'!$E370-'Invoice Data'!$I370-'Invoice Data'!$N370+'Invoice Data'!$J370</f>
        <v>5051</v>
      </c>
      <c r="Q370" s="6">
        <f>_xlfn.IFNA(VLOOKUP('Invoice Data'!$A370,BPay!$B$4:$D$10,3,0),0)</f>
        <v>0</v>
      </c>
      <c r="R370" s="8">
        <f t="shared" si="53"/>
        <v>5051</v>
      </c>
    </row>
    <row r="371" spans="1:18" x14ac:dyDescent="0.25">
      <c r="A371" s="12">
        <v>34095</v>
      </c>
      <c r="B371" s="6">
        <v>0</v>
      </c>
      <c r="C371" s="23" t="str">
        <f t="shared" si="45"/>
        <v>A</v>
      </c>
      <c r="D371" s="7"/>
      <c r="E371" s="6">
        <v>7466</v>
      </c>
      <c r="F371" s="7">
        <v>2</v>
      </c>
      <c r="G371" s="7" t="str">
        <f t="shared" si="46"/>
        <v>Y</v>
      </c>
      <c r="H371" s="7">
        <f t="shared" si="47"/>
        <v>373.3</v>
      </c>
      <c r="I371" s="6">
        <f t="shared" si="48"/>
        <v>373.3</v>
      </c>
      <c r="J371" s="6" t="b">
        <f t="shared" si="49"/>
        <v>0</v>
      </c>
      <c r="K371" s="6">
        <f t="shared" si="50"/>
        <v>0</v>
      </c>
      <c r="L371" s="7">
        <v>15</v>
      </c>
      <c r="M371" s="7"/>
      <c r="N371" s="6" t="b">
        <f t="shared" si="51"/>
        <v>0</v>
      </c>
      <c r="O371" s="6">
        <f t="shared" si="52"/>
        <v>0</v>
      </c>
      <c r="P371" s="6">
        <f>'Invoice Data'!$B371+'Invoice Data'!$E371-'Invoice Data'!$I371-'Invoice Data'!$N371+'Invoice Data'!$J371</f>
        <v>7092.7</v>
      </c>
      <c r="Q371" s="6">
        <f>_xlfn.IFNA(VLOOKUP('Invoice Data'!$A371,BPay!$B$4:$D$10,3,0),0)</f>
        <v>0</v>
      </c>
      <c r="R371" s="8">
        <f t="shared" si="53"/>
        <v>7092.7</v>
      </c>
    </row>
    <row r="372" spans="1:18" x14ac:dyDescent="0.25">
      <c r="A372" s="12">
        <v>34102</v>
      </c>
      <c r="B372" s="6">
        <v>0</v>
      </c>
      <c r="C372" s="23" t="str">
        <f t="shared" si="45"/>
        <v>A</v>
      </c>
      <c r="D372" s="7"/>
      <c r="E372" s="6">
        <v>4911</v>
      </c>
      <c r="F372" s="7">
        <v>1</v>
      </c>
      <c r="G372" s="7" t="str">
        <f t="shared" si="46"/>
        <v/>
      </c>
      <c r="H372" s="7">
        <f t="shared" si="47"/>
        <v>0</v>
      </c>
      <c r="I372" s="6">
        <f t="shared" si="48"/>
        <v>0</v>
      </c>
      <c r="J372" s="6" t="b">
        <f t="shared" si="49"/>
        <v>0</v>
      </c>
      <c r="K372" s="6">
        <f t="shared" si="50"/>
        <v>0</v>
      </c>
      <c r="L372" s="7">
        <v>0</v>
      </c>
      <c r="M372" s="7"/>
      <c r="N372" s="6" t="b">
        <f t="shared" si="51"/>
        <v>0</v>
      </c>
      <c r="O372" s="6">
        <f t="shared" si="52"/>
        <v>0</v>
      </c>
      <c r="P372" s="6">
        <f>'Invoice Data'!$B372+'Invoice Data'!$E372-'Invoice Data'!$I372-'Invoice Data'!$N372+'Invoice Data'!$J372</f>
        <v>4911</v>
      </c>
      <c r="Q372" s="6">
        <f>_xlfn.IFNA(VLOOKUP('Invoice Data'!$A372,BPay!$B$4:$D$10,3,0),0)</f>
        <v>0</v>
      </c>
      <c r="R372" s="8">
        <f t="shared" si="53"/>
        <v>4911</v>
      </c>
    </row>
    <row r="373" spans="1:18" x14ac:dyDescent="0.25">
      <c r="A373" s="12">
        <v>34111</v>
      </c>
      <c r="B373" s="6">
        <v>0</v>
      </c>
      <c r="C373" s="23" t="str">
        <f t="shared" si="45"/>
        <v>A</v>
      </c>
      <c r="D373" s="7"/>
      <c r="E373" s="6">
        <v>8512</v>
      </c>
      <c r="F373" s="7">
        <v>2</v>
      </c>
      <c r="G373" s="7" t="str">
        <f t="shared" si="46"/>
        <v>Y</v>
      </c>
      <c r="H373" s="7">
        <f t="shared" si="47"/>
        <v>425.6</v>
      </c>
      <c r="I373" s="6">
        <f t="shared" si="48"/>
        <v>425.6</v>
      </c>
      <c r="J373" s="6" t="b">
        <f t="shared" si="49"/>
        <v>0</v>
      </c>
      <c r="K373" s="6">
        <f t="shared" si="50"/>
        <v>0</v>
      </c>
      <c r="L373" s="7">
        <v>10</v>
      </c>
      <c r="M373" s="7"/>
      <c r="N373" s="6" t="b">
        <f t="shared" si="51"/>
        <v>0</v>
      </c>
      <c r="O373" s="6">
        <f t="shared" si="52"/>
        <v>0</v>
      </c>
      <c r="P373" s="6">
        <f>'Invoice Data'!$B373+'Invoice Data'!$E373-'Invoice Data'!$I373-'Invoice Data'!$N373+'Invoice Data'!$J373</f>
        <v>8086.4</v>
      </c>
      <c r="Q373" s="6">
        <f>_xlfn.IFNA(VLOOKUP('Invoice Data'!$A373,BPay!$B$4:$D$10,3,0),0)</f>
        <v>0</v>
      </c>
      <c r="R373" s="8">
        <f t="shared" si="53"/>
        <v>8086.4</v>
      </c>
    </row>
    <row r="374" spans="1:18" x14ac:dyDescent="0.25">
      <c r="A374" s="12">
        <v>34120</v>
      </c>
      <c r="B374" s="6">
        <v>0</v>
      </c>
      <c r="C374" s="23" t="str">
        <f t="shared" si="45"/>
        <v>A</v>
      </c>
      <c r="D374" s="7"/>
      <c r="E374" s="6">
        <v>4375</v>
      </c>
      <c r="F374" s="7">
        <v>1</v>
      </c>
      <c r="G374" s="7" t="str">
        <f t="shared" si="46"/>
        <v/>
      </c>
      <c r="H374" s="7">
        <f t="shared" si="47"/>
        <v>0</v>
      </c>
      <c r="I374" s="6">
        <f t="shared" si="48"/>
        <v>0</v>
      </c>
      <c r="J374" s="6" t="b">
        <f t="shared" si="49"/>
        <v>0</v>
      </c>
      <c r="K374" s="6">
        <f t="shared" si="50"/>
        <v>0</v>
      </c>
      <c r="L374" s="7">
        <v>10</v>
      </c>
      <c r="M374" s="7"/>
      <c r="N374" s="6" t="b">
        <f t="shared" si="51"/>
        <v>0</v>
      </c>
      <c r="O374" s="6">
        <f t="shared" si="52"/>
        <v>0</v>
      </c>
      <c r="P374" s="6">
        <f>'Invoice Data'!$B374+'Invoice Data'!$E374-'Invoice Data'!$I374-'Invoice Data'!$N374+'Invoice Data'!$J374</f>
        <v>4375</v>
      </c>
      <c r="Q374" s="6">
        <f>_xlfn.IFNA(VLOOKUP('Invoice Data'!$A374,BPay!$B$4:$D$10,3,0),0)</f>
        <v>0</v>
      </c>
      <c r="R374" s="8">
        <f t="shared" si="53"/>
        <v>4375</v>
      </c>
    </row>
    <row r="375" spans="1:18" x14ac:dyDescent="0.25">
      <c r="A375" s="12">
        <v>34139</v>
      </c>
      <c r="B375" s="6">
        <v>0</v>
      </c>
      <c r="C375" s="23" t="str">
        <f t="shared" si="45"/>
        <v>A</v>
      </c>
      <c r="D375" s="7"/>
      <c r="E375" s="6">
        <v>5547</v>
      </c>
      <c r="F375" s="7">
        <v>1</v>
      </c>
      <c r="G375" s="7" t="str">
        <f t="shared" si="46"/>
        <v/>
      </c>
      <c r="H375" s="7">
        <f t="shared" si="47"/>
        <v>0</v>
      </c>
      <c r="I375" s="6">
        <f t="shared" si="48"/>
        <v>0</v>
      </c>
      <c r="J375" s="6" t="b">
        <f t="shared" si="49"/>
        <v>0</v>
      </c>
      <c r="K375" s="6">
        <f t="shared" si="50"/>
        <v>0</v>
      </c>
      <c r="L375" s="7">
        <v>15</v>
      </c>
      <c r="M375" s="7"/>
      <c r="N375" s="6" t="b">
        <f t="shared" si="51"/>
        <v>0</v>
      </c>
      <c r="O375" s="6">
        <f t="shared" si="52"/>
        <v>0</v>
      </c>
      <c r="P375" s="6">
        <f>'Invoice Data'!$B375+'Invoice Data'!$E375-'Invoice Data'!$I375-'Invoice Data'!$N375+'Invoice Data'!$J375</f>
        <v>5547</v>
      </c>
      <c r="Q375" s="6">
        <f>_xlfn.IFNA(VLOOKUP('Invoice Data'!$A375,BPay!$B$4:$D$10,3,0),0)</f>
        <v>0</v>
      </c>
      <c r="R375" s="8">
        <f t="shared" si="53"/>
        <v>5547</v>
      </c>
    </row>
    <row r="376" spans="1:18" x14ac:dyDescent="0.25">
      <c r="A376" s="12">
        <v>34148</v>
      </c>
      <c r="B376" s="6">
        <v>0</v>
      </c>
      <c r="C376" s="23" t="str">
        <f t="shared" si="45"/>
        <v>A</v>
      </c>
      <c r="D376" s="7"/>
      <c r="E376" s="6">
        <v>3944</v>
      </c>
      <c r="F376" s="7">
        <v>1</v>
      </c>
      <c r="G376" s="7" t="str">
        <f t="shared" si="46"/>
        <v/>
      </c>
      <c r="H376" s="7">
        <f t="shared" si="47"/>
        <v>0</v>
      </c>
      <c r="I376" s="6">
        <f t="shared" si="48"/>
        <v>0</v>
      </c>
      <c r="J376" s="6" t="b">
        <f t="shared" si="49"/>
        <v>0</v>
      </c>
      <c r="K376" s="6">
        <f t="shared" si="50"/>
        <v>0</v>
      </c>
      <c r="L376" s="7">
        <v>10</v>
      </c>
      <c r="M376" s="7"/>
      <c r="N376" s="6" t="b">
        <f t="shared" si="51"/>
        <v>0</v>
      </c>
      <c r="O376" s="6">
        <f t="shared" si="52"/>
        <v>0</v>
      </c>
      <c r="P376" s="6">
        <f>'Invoice Data'!$B376+'Invoice Data'!$E376-'Invoice Data'!$I376-'Invoice Data'!$N376+'Invoice Data'!$J376</f>
        <v>3944</v>
      </c>
      <c r="Q376" s="6">
        <f>_xlfn.IFNA(VLOOKUP('Invoice Data'!$A376,BPay!$B$4:$D$10,3,0),0)</f>
        <v>0</v>
      </c>
      <c r="R376" s="8">
        <f t="shared" si="53"/>
        <v>3944</v>
      </c>
    </row>
    <row r="377" spans="1:18" x14ac:dyDescent="0.25">
      <c r="A377" s="12">
        <v>34157</v>
      </c>
      <c r="B377" s="6">
        <v>2655</v>
      </c>
      <c r="C377" s="23" t="str">
        <f t="shared" si="45"/>
        <v>B</v>
      </c>
      <c r="D377" s="7"/>
      <c r="E377" s="6">
        <v>8419</v>
      </c>
      <c r="F377" s="7">
        <v>2</v>
      </c>
      <c r="G377" s="7" t="str">
        <f t="shared" si="46"/>
        <v>Y</v>
      </c>
      <c r="H377" s="7">
        <f t="shared" si="47"/>
        <v>420.95000000000005</v>
      </c>
      <c r="I377" s="6">
        <f t="shared" si="48"/>
        <v>420.95000000000005</v>
      </c>
      <c r="J377" s="6" t="b">
        <f t="shared" si="49"/>
        <v>1</v>
      </c>
      <c r="K377" s="6">
        <f t="shared" si="50"/>
        <v>265.5</v>
      </c>
      <c r="L377" s="7">
        <v>1</v>
      </c>
      <c r="M377" s="7"/>
      <c r="N377" s="6" t="b">
        <f t="shared" si="51"/>
        <v>0</v>
      </c>
      <c r="O377" s="6">
        <f t="shared" si="52"/>
        <v>0</v>
      </c>
      <c r="P377" s="6">
        <f>'Invoice Data'!$B377+'Invoice Data'!$E377-'Invoice Data'!$I377-'Invoice Data'!$N377+'Invoice Data'!$J377</f>
        <v>10654.05</v>
      </c>
      <c r="Q377" s="6">
        <f>_xlfn.IFNA(VLOOKUP('Invoice Data'!$A377,BPay!$B$4:$D$10,3,0),0)</f>
        <v>0</v>
      </c>
      <c r="R377" s="8">
        <f t="shared" si="53"/>
        <v>13309.05</v>
      </c>
    </row>
    <row r="378" spans="1:18" x14ac:dyDescent="0.25">
      <c r="A378" s="12">
        <v>34166</v>
      </c>
      <c r="B378" s="6">
        <v>0</v>
      </c>
      <c r="C378" s="23" t="str">
        <f t="shared" si="45"/>
        <v>A</v>
      </c>
      <c r="D378" s="7"/>
      <c r="E378" s="6">
        <v>3824</v>
      </c>
      <c r="F378" s="7">
        <v>1</v>
      </c>
      <c r="G378" s="7" t="str">
        <f t="shared" si="46"/>
        <v/>
      </c>
      <c r="H378" s="7">
        <f t="shared" si="47"/>
        <v>0</v>
      </c>
      <c r="I378" s="6">
        <f t="shared" si="48"/>
        <v>0</v>
      </c>
      <c r="J378" s="6" t="b">
        <f t="shared" si="49"/>
        <v>0</v>
      </c>
      <c r="K378" s="6">
        <f t="shared" si="50"/>
        <v>0</v>
      </c>
      <c r="L378" s="7">
        <v>0</v>
      </c>
      <c r="M378" s="7"/>
      <c r="N378" s="6" t="b">
        <f t="shared" si="51"/>
        <v>0</v>
      </c>
      <c r="O378" s="6">
        <f t="shared" si="52"/>
        <v>0</v>
      </c>
      <c r="P378" s="6">
        <f>'Invoice Data'!$B378+'Invoice Data'!$E378-'Invoice Data'!$I378-'Invoice Data'!$N378+'Invoice Data'!$J378</f>
        <v>3824</v>
      </c>
      <c r="Q378" s="6">
        <f>_xlfn.IFNA(VLOOKUP('Invoice Data'!$A378,BPay!$B$4:$D$10,3,0),0)</f>
        <v>0</v>
      </c>
      <c r="R378" s="8">
        <f t="shared" si="53"/>
        <v>3824</v>
      </c>
    </row>
    <row r="379" spans="1:18" x14ac:dyDescent="0.25">
      <c r="A379" s="12">
        <v>34175</v>
      </c>
      <c r="B379" s="6">
        <v>0</v>
      </c>
      <c r="C379" s="23" t="str">
        <f t="shared" si="45"/>
        <v>A</v>
      </c>
      <c r="D379" s="7"/>
      <c r="E379" s="6">
        <v>6622</v>
      </c>
      <c r="F379" s="7">
        <v>2</v>
      </c>
      <c r="G379" s="7" t="str">
        <f t="shared" si="46"/>
        <v>Y</v>
      </c>
      <c r="H379" s="7">
        <f t="shared" si="47"/>
        <v>331.1</v>
      </c>
      <c r="I379" s="6">
        <f t="shared" si="48"/>
        <v>331.1</v>
      </c>
      <c r="J379" s="6" t="b">
        <f t="shared" si="49"/>
        <v>0</v>
      </c>
      <c r="K379" s="6">
        <f t="shared" si="50"/>
        <v>0</v>
      </c>
      <c r="L379" s="7">
        <v>10</v>
      </c>
      <c r="M379" s="7"/>
      <c r="N379" s="6" t="b">
        <f t="shared" si="51"/>
        <v>0</v>
      </c>
      <c r="O379" s="6">
        <f t="shared" si="52"/>
        <v>0</v>
      </c>
      <c r="P379" s="6">
        <f>'Invoice Data'!$B379+'Invoice Data'!$E379-'Invoice Data'!$I379-'Invoice Data'!$N379+'Invoice Data'!$J379</f>
        <v>6290.9</v>
      </c>
      <c r="Q379" s="6">
        <f>_xlfn.IFNA(VLOOKUP('Invoice Data'!$A379,BPay!$B$4:$D$10,3,0),0)</f>
        <v>0</v>
      </c>
      <c r="R379" s="8">
        <f t="shared" si="53"/>
        <v>6290.9</v>
      </c>
    </row>
    <row r="380" spans="1:18" x14ac:dyDescent="0.25">
      <c r="A380" s="12">
        <v>34184</v>
      </c>
      <c r="B380" s="6">
        <v>2858</v>
      </c>
      <c r="C380" s="23" t="str">
        <f t="shared" si="45"/>
        <v>B</v>
      </c>
      <c r="D380" s="7"/>
      <c r="E380" s="6">
        <v>10189</v>
      </c>
      <c r="F380" s="7">
        <v>2</v>
      </c>
      <c r="G380" s="7" t="str">
        <f t="shared" si="46"/>
        <v>Y</v>
      </c>
      <c r="H380" s="7">
        <f t="shared" si="47"/>
        <v>509.45000000000005</v>
      </c>
      <c r="I380" s="6">
        <f t="shared" si="48"/>
        <v>509.45000000000005</v>
      </c>
      <c r="J380" s="6" t="b">
        <f t="shared" si="49"/>
        <v>1</v>
      </c>
      <c r="K380" s="6">
        <f t="shared" si="50"/>
        <v>285.8</v>
      </c>
      <c r="L380" s="7">
        <v>6</v>
      </c>
      <c r="M380" s="7"/>
      <c r="N380" s="6" t="b">
        <f t="shared" si="51"/>
        <v>0</v>
      </c>
      <c r="O380" s="6">
        <f t="shared" si="52"/>
        <v>0</v>
      </c>
      <c r="P380" s="6">
        <f>'Invoice Data'!$B380+'Invoice Data'!$E380-'Invoice Data'!$I380-'Invoice Data'!$N380+'Invoice Data'!$J380</f>
        <v>12538.55</v>
      </c>
      <c r="Q380" s="6">
        <f>_xlfn.IFNA(VLOOKUP('Invoice Data'!$A380,BPay!$B$4:$D$10,3,0),0)</f>
        <v>0</v>
      </c>
      <c r="R380" s="8">
        <f t="shared" si="53"/>
        <v>15396.55</v>
      </c>
    </row>
    <row r="381" spans="1:18" x14ac:dyDescent="0.25">
      <c r="A381" s="12">
        <v>34193</v>
      </c>
      <c r="B381" s="6">
        <v>0</v>
      </c>
      <c r="C381" s="23" t="str">
        <f t="shared" si="45"/>
        <v>A</v>
      </c>
      <c r="D381" s="7"/>
      <c r="E381" s="6">
        <v>4354</v>
      </c>
      <c r="F381" s="7">
        <v>1</v>
      </c>
      <c r="G381" s="7" t="str">
        <f t="shared" si="46"/>
        <v/>
      </c>
      <c r="H381" s="7">
        <f t="shared" si="47"/>
        <v>0</v>
      </c>
      <c r="I381" s="6">
        <f t="shared" si="48"/>
        <v>0</v>
      </c>
      <c r="J381" s="6" t="b">
        <f t="shared" si="49"/>
        <v>0</v>
      </c>
      <c r="K381" s="6">
        <f t="shared" si="50"/>
        <v>0</v>
      </c>
      <c r="L381" s="7">
        <v>0</v>
      </c>
      <c r="M381" s="7" t="b">
        <v>1</v>
      </c>
      <c r="N381" s="6" t="b">
        <f t="shared" si="51"/>
        <v>1</v>
      </c>
      <c r="O381" s="6">
        <f t="shared" si="52"/>
        <v>250</v>
      </c>
      <c r="P381" s="6">
        <f>'Invoice Data'!$B381+'Invoice Data'!$E381-'Invoice Data'!$I381-'Invoice Data'!$N381+'Invoice Data'!$J381</f>
        <v>4353</v>
      </c>
      <c r="Q381" s="6">
        <f>_xlfn.IFNA(VLOOKUP('Invoice Data'!$A381,BPay!$B$4:$D$10,3,0),0)</f>
        <v>0</v>
      </c>
      <c r="R381" s="8">
        <f t="shared" si="53"/>
        <v>4353</v>
      </c>
    </row>
    <row r="382" spans="1:18" x14ac:dyDescent="0.25">
      <c r="A382" s="12">
        <v>34200</v>
      </c>
      <c r="B382" s="6">
        <v>0</v>
      </c>
      <c r="C382" s="23" t="str">
        <f t="shared" si="45"/>
        <v>A</v>
      </c>
      <c r="D382" s="7"/>
      <c r="E382" s="6">
        <v>4944</v>
      </c>
      <c r="F382" s="7">
        <v>1</v>
      </c>
      <c r="G382" s="7" t="str">
        <f t="shared" si="46"/>
        <v/>
      </c>
      <c r="H382" s="7">
        <f t="shared" si="47"/>
        <v>0</v>
      </c>
      <c r="I382" s="6">
        <f t="shared" si="48"/>
        <v>0</v>
      </c>
      <c r="J382" s="6" t="b">
        <f t="shared" si="49"/>
        <v>0</v>
      </c>
      <c r="K382" s="6">
        <f t="shared" si="50"/>
        <v>0</v>
      </c>
      <c r="L382" s="7">
        <v>13</v>
      </c>
      <c r="M382" s="7"/>
      <c r="N382" s="6" t="b">
        <f t="shared" si="51"/>
        <v>0</v>
      </c>
      <c r="O382" s="6">
        <f t="shared" si="52"/>
        <v>0</v>
      </c>
      <c r="P382" s="6">
        <f>'Invoice Data'!$B382+'Invoice Data'!$E382-'Invoice Data'!$I382-'Invoice Data'!$N382+'Invoice Data'!$J382</f>
        <v>4944</v>
      </c>
      <c r="Q382" s="6">
        <f>_xlfn.IFNA(VLOOKUP('Invoice Data'!$A382,BPay!$B$4:$D$10,3,0),0)</f>
        <v>0</v>
      </c>
      <c r="R382" s="8">
        <f t="shared" si="53"/>
        <v>4944</v>
      </c>
    </row>
    <row r="383" spans="1:18" x14ac:dyDescent="0.25">
      <c r="A383" s="12">
        <v>34219</v>
      </c>
      <c r="B383" s="6">
        <v>0</v>
      </c>
      <c r="C383" s="23" t="str">
        <f t="shared" si="45"/>
        <v>A</v>
      </c>
      <c r="D383" s="7"/>
      <c r="E383" s="6">
        <v>4984</v>
      </c>
      <c r="F383" s="7">
        <v>1</v>
      </c>
      <c r="G383" s="7" t="str">
        <f t="shared" si="46"/>
        <v/>
      </c>
      <c r="H383" s="7">
        <f t="shared" si="47"/>
        <v>0</v>
      </c>
      <c r="I383" s="6">
        <f t="shared" si="48"/>
        <v>0</v>
      </c>
      <c r="J383" s="6" t="b">
        <f t="shared" si="49"/>
        <v>0</v>
      </c>
      <c r="K383" s="6">
        <f t="shared" si="50"/>
        <v>0</v>
      </c>
      <c r="L383" s="7">
        <v>4</v>
      </c>
      <c r="M383" s="7"/>
      <c r="N383" s="6" t="b">
        <f t="shared" si="51"/>
        <v>0</v>
      </c>
      <c r="O383" s="6">
        <f t="shared" si="52"/>
        <v>0</v>
      </c>
      <c r="P383" s="6">
        <f>'Invoice Data'!$B383+'Invoice Data'!$E383-'Invoice Data'!$I383-'Invoice Data'!$N383+'Invoice Data'!$J383</f>
        <v>4984</v>
      </c>
      <c r="Q383" s="6">
        <f>_xlfn.IFNA(VLOOKUP('Invoice Data'!$A383,BPay!$B$4:$D$10,3,0),0)</f>
        <v>0</v>
      </c>
      <c r="R383" s="8">
        <f t="shared" si="53"/>
        <v>4984</v>
      </c>
    </row>
    <row r="384" spans="1:18" x14ac:dyDescent="0.25">
      <c r="A384" s="12">
        <v>34228</v>
      </c>
      <c r="B384" s="6">
        <v>0</v>
      </c>
      <c r="C384" s="23" t="str">
        <f t="shared" si="45"/>
        <v>A</v>
      </c>
      <c r="D384" s="7"/>
      <c r="E384" s="6">
        <v>7831</v>
      </c>
      <c r="F384" s="7">
        <v>2</v>
      </c>
      <c r="G384" s="7" t="str">
        <f t="shared" si="46"/>
        <v>Y</v>
      </c>
      <c r="H384" s="7">
        <f t="shared" si="47"/>
        <v>391.55</v>
      </c>
      <c r="I384" s="6">
        <f t="shared" si="48"/>
        <v>391.55</v>
      </c>
      <c r="J384" s="6" t="b">
        <f t="shared" si="49"/>
        <v>0</v>
      </c>
      <c r="K384" s="6">
        <f t="shared" si="50"/>
        <v>0</v>
      </c>
      <c r="L384" s="7">
        <v>7</v>
      </c>
      <c r="M384" s="7"/>
      <c r="N384" s="6" t="b">
        <f t="shared" si="51"/>
        <v>0</v>
      </c>
      <c r="O384" s="6">
        <f t="shared" si="52"/>
        <v>0</v>
      </c>
      <c r="P384" s="6">
        <f>'Invoice Data'!$B384+'Invoice Data'!$E384-'Invoice Data'!$I384-'Invoice Data'!$N384+'Invoice Data'!$J384</f>
        <v>7439.45</v>
      </c>
      <c r="Q384" s="6">
        <f>_xlfn.IFNA(VLOOKUP('Invoice Data'!$A384,BPay!$B$4:$D$10,3,0),0)</f>
        <v>0</v>
      </c>
      <c r="R384" s="8">
        <f t="shared" si="53"/>
        <v>7439.45</v>
      </c>
    </row>
    <row r="385" spans="1:18" x14ac:dyDescent="0.25">
      <c r="A385" s="12">
        <v>34237</v>
      </c>
      <c r="B385" s="6">
        <v>0</v>
      </c>
      <c r="C385" s="23" t="str">
        <f t="shared" si="45"/>
        <v>A</v>
      </c>
      <c r="D385" s="7"/>
      <c r="E385" s="6">
        <v>3829</v>
      </c>
      <c r="F385" s="7">
        <v>1</v>
      </c>
      <c r="G385" s="7" t="str">
        <f t="shared" si="46"/>
        <v/>
      </c>
      <c r="H385" s="7">
        <f t="shared" si="47"/>
        <v>0</v>
      </c>
      <c r="I385" s="6">
        <f t="shared" si="48"/>
        <v>0</v>
      </c>
      <c r="J385" s="6" t="b">
        <f t="shared" si="49"/>
        <v>0</v>
      </c>
      <c r="K385" s="6">
        <f t="shared" si="50"/>
        <v>0</v>
      </c>
      <c r="L385" s="7">
        <v>1</v>
      </c>
      <c r="M385" s="7"/>
      <c r="N385" s="6" t="b">
        <f t="shared" si="51"/>
        <v>0</v>
      </c>
      <c r="O385" s="6">
        <f t="shared" si="52"/>
        <v>0</v>
      </c>
      <c r="P385" s="6">
        <f>'Invoice Data'!$B385+'Invoice Data'!$E385-'Invoice Data'!$I385-'Invoice Data'!$N385+'Invoice Data'!$J385</f>
        <v>3829</v>
      </c>
      <c r="Q385" s="6">
        <f>_xlfn.IFNA(VLOOKUP('Invoice Data'!$A385,BPay!$B$4:$D$10,3,0),0)</f>
        <v>0</v>
      </c>
      <c r="R385" s="8">
        <f t="shared" si="53"/>
        <v>3829</v>
      </c>
    </row>
    <row r="386" spans="1:18" x14ac:dyDescent="0.25">
      <c r="A386" s="12">
        <v>34246</v>
      </c>
      <c r="B386" s="6">
        <v>0</v>
      </c>
      <c r="C386" s="23" t="str">
        <f t="shared" si="45"/>
        <v>A</v>
      </c>
      <c r="D386" s="7"/>
      <c r="E386" s="6">
        <v>3873</v>
      </c>
      <c r="F386" s="7">
        <v>1</v>
      </c>
      <c r="G386" s="7" t="str">
        <f t="shared" si="46"/>
        <v/>
      </c>
      <c r="H386" s="7">
        <f t="shared" si="47"/>
        <v>0</v>
      </c>
      <c r="I386" s="6">
        <f t="shared" si="48"/>
        <v>0</v>
      </c>
      <c r="J386" s="6" t="b">
        <f t="shared" si="49"/>
        <v>0</v>
      </c>
      <c r="K386" s="6">
        <f t="shared" si="50"/>
        <v>0</v>
      </c>
      <c r="L386" s="7">
        <v>4</v>
      </c>
      <c r="M386" s="7"/>
      <c r="N386" s="6" t="b">
        <f t="shared" si="51"/>
        <v>0</v>
      </c>
      <c r="O386" s="6">
        <f t="shared" si="52"/>
        <v>0</v>
      </c>
      <c r="P386" s="6">
        <f>'Invoice Data'!$B386+'Invoice Data'!$E386-'Invoice Data'!$I386-'Invoice Data'!$N386+'Invoice Data'!$J386</f>
        <v>3873</v>
      </c>
      <c r="Q386" s="6">
        <f>_xlfn.IFNA(VLOOKUP('Invoice Data'!$A386,BPay!$B$4:$D$10,3,0),0)</f>
        <v>0</v>
      </c>
      <c r="R386" s="8">
        <f t="shared" si="53"/>
        <v>3873</v>
      </c>
    </row>
    <row r="387" spans="1:18" x14ac:dyDescent="0.25">
      <c r="A387" s="12">
        <v>34255</v>
      </c>
      <c r="B387" s="6">
        <v>0</v>
      </c>
      <c r="C387" s="23" t="str">
        <f t="shared" si="45"/>
        <v>A</v>
      </c>
      <c r="D387" s="7"/>
      <c r="E387" s="6">
        <v>7133</v>
      </c>
      <c r="F387" s="7">
        <v>2</v>
      </c>
      <c r="G387" s="7" t="str">
        <f t="shared" si="46"/>
        <v>Y</v>
      </c>
      <c r="H387" s="7">
        <f t="shared" si="47"/>
        <v>356.65000000000003</v>
      </c>
      <c r="I387" s="6">
        <f t="shared" si="48"/>
        <v>356.65000000000003</v>
      </c>
      <c r="J387" s="6" t="b">
        <f t="shared" si="49"/>
        <v>0</v>
      </c>
      <c r="K387" s="6">
        <f t="shared" si="50"/>
        <v>0</v>
      </c>
      <c r="L387" s="7">
        <v>8</v>
      </c>
      <c r="M387" s="7"/>
      <c r="N387" s="6" t="b">
        <f t="shared" si="51"/>
        <v>0</v>
      </c>
      <c r="O387" s="6">
        <f t="shared" si="52"/>
        <v>0</v>
      </c>
      <c r="P387" s="6">
        <f>'Invoice Data'!$B387+'Invoice Data'!$E387-'Invoice Data'!$I387-'Invoice Data'!$N387+'Invoice Data'!$J387</f>
        <v>6776.35</v>
      </c>
      <c r="Q387" s="6">
        <f>_xlfn.IFNA(VLOOKUP('Invoice Data'!$A387,BPay!$B$4:$D$10,3,0),0)</f>
        <v>0</v>
      </c>
      <c r="R387" s="8">
        <f t="shared" si="53"/>
        <v>6776.35</v>
      </c>
    </row>
    <row r="388" spans="1:18" x14ac:dyDescent="0.25">
      <c r="A388" s="12">
        <v>34264</v>
      </c>
      <c r="B388" s="6">
        <v>0</v>
      </c>
      <c r="C388" s="23" t="str">
        <f t="shared" si="45"/>
        <v>A</v>
      </c>
      <c r="D388" s="7"/>
      <c r="E388" s="6">
        <v>9792</v>
      </c>
      <c r="F388" s="7">
        <v>2</v>
      </c>
      <c r="G388" s="7" t="str">
        <f t="shared" si="46"/>
        <v>Y</v>
      </c>
      <c r="H388" s="7">
        <f t="shared" si="47"/>
        <v>489.6</v>
      </c>
      <c r="I388" s="6">
        <f t="shared" si="48"/>
        <v>489.6</v>
      </c>
      <c r="J388" s="6" t="b">
        <f t="shared" si="49"/>
        <v>0</v>
      </c>
      <c r="K388" s="6">
        <f t="shared" si="50"/>
        <v>0</v>
      </c>
      <c r="L388" s="7">
        <v>8</v>
      </c>
      <c r="M388" s="7"/>
      <c r="N388" s="6" t="b">
        <f t="shared" si="51"/>
        <v>0</v>
      </c>
      <c r="O388" s="6">
        <f t="shared" si="52"/>
        <v>0</v>
      </c>
      <c r="P388" s="6">
        <f>'Invoice Data'!$B388+'Invoice Data'!$E388-'Invoice Data'!$I388-'Invoice Data'!$N388+'Invoice Data'!$J388</f>
        <v>9302.4</v>
      </c>
      <c r="Q388" s="6">
        <f>_xlfn.IFNA(VLOOKUP('Invoice Data'!$A388,BPay!$B$4:$D$10,3,0),0)</f>
        <v>0</v>
      </c>
      <c r="R388" s="8">
        <f t="shared" si="53"/>
        <v>9302.4</v>
      </c>
    </row>
    <row r="389" spans="1:18" x14ac:dyDescent="0.25">
      <c r="A389" s="12">
        <v>34273</v>
      </c>
      <c r="B389" s="6">
        <v>0</v>
      </c>
      <c r="C389" s="23" t="str">
        <f t="shared" ref="C389:C452" si="54">IF(B389=0,"A",IF(B389&gt;0,"B","C"))</f>
        <v>A</v>
      </c>
      <c r="D389" s="7"/>
      <c r="E389" s="6">
        <v>3801</v>
      </c>
      <c r="F389" s="7">
        <v>1</v>
      </c>
      <c r="G389" s="7" t="str">
        <f t="shared" ref="G389:G452" si="55">IF(F389&gt;=2,"Y","")</f>
        <v/>
      </c>
      <c r="H389" s="7">
        <f t="shared" ref="H389:H452" si="56">IF(F389=2,E389*5%,IF(F389&gt;=3,E389*8%,0))</f>
        <v>0</v>
      </c>
      <c r="I389" s="6">
        <f t="shared" ref="I389:I452" si="57">IF(G389="y",E389*5%,0)</f>
        <v>0</v>
      </c>
      <c r="J389" s="6" t="b">
        <f t="shared" ref="J389:J452" si="58">AND(B389&gt;0,D389&lt;&gt;"y")</f>
        <v>0</v>
      </c>
      <c r="K389" s="6">
        <f t="shared" ref="K389:K452" si="59">IF(AND(B389&gt;0,D389&lt;&gt;"y"),B389*10%,0)</f>
        <v>0</v>
      </c>
      <c r="L389" s="7">
        <v>2</v>
      </c>
      <c r="M389" s="7"/>
      <c r="N389" s="6" t="b">
        <f t="shared" ref="N389:N452" si="60">OR(L389&gt;=16,M389)</f>
        <v>0</v>
      </c>
      <c r="O389" s="6">
        <f t="shared" ref="O389:O452" si="61">IF(OR(L389&gt;=16,M389),250,0)</f>
        <v>0</v>
      </c>
      <c r="P389" s="6">
        <f>'Invoice Data'!$B389+'Invoice Data'!$E389-'Invoice Data'!$I389-'Invoice Data'!$N389+'Invoice Data'!$J389</f>
        <v>3801</v>
      </c>
      <c r="Q389" s="6">
        <f>_xlfn.IFNA(VLOOKUP('Invoice Data'!$A389,BPay!$B$4:$D$10,3,0),0)</f>
        <v>0</v>
      </c>
      <c r="R389" s="8">
        <f t="shared" ref="R389:R452" si="62">B389+P389-Q389</f>
        <v>3801</v>
      </c>
    </row>
    <row r="390" spans="1:18" x14ac:dyDescent="0.25">
      <c r="A390" s="12">
        <v>34282</v>
      </c>
      <c r="B390" s="6">
        <v>0</v>
      </c>
      <c r="C390" s="23" t="str">
        <f t="shared" si="54"/>
        <v>A</v>
      </c>
      <c r="D390" s="7"/>
      <c r="E390" s="6">
        <v>3546</v>
      </c>
      <c r="F390" s="7">
        <v>1</v>
      </c>
      <c r="G390" s="7" t="str">
        <f t="shared" si="55"/>
        <v/>
      </c>
      <c r="H390" s="7">
        <f t="shared" si="56"/>
        <v>0</v>
      </c>
      <c r="I390" s="6">
        <f t="shared" si="57"/>
        <v>0</v>
      </c>
      <c r="J390" s="6" t="b">
        <f t="shared" si="58"/>
        <v>0</v>
      </c>
      <c r="K390" s="6">
        <f t="shared" si="59"/>
        <v>0</v>
      </c>
      <c r="L390" s="7">
        <v>10</v>
      </c>
      <c r="M390" s="7"/>
      <c r="N390" s="6" t="b">
        <f t="shared" si="60"/>
        <v>0</v>
      </c>
      <c r="O390" s="6">
        <f t="shared" si="61"/>
        <v>0</v>
      </c>
      <c r="P390" s="6">
        <f>'Invoice Data'!$B390+'Invoice Data'!$E390-'Invoice Data'!$I390-'Invoice Data'!$N390+'Invoice Data'!$J390</f>
        <v>3546</v>
      </c>
      <c r="Q390" s="6">
        <f>_xlfn.IFNA(VLOOKUP('Invoice Data'!$A390,BPay!$B$4:$D$10,3,0),0)</f>
        <v>0</v>
      </c>
      <c r="R390" s="8">
        <f t="shared" si="62"/>
        <v>3546</v>
      </c>
    </row>
    <row r="391" spans="1:18" x14ac:dyDescent="0.25">
      <c r="A391" s="12">
        <v>34291</v>
      </c>
      <c r="B391" s="6">
        <v>0</v>
      </c>
      <c r="C391" s="23" t="str">
        <f t="shared" si="54"/>
        <v>A</v>
      </c>
      <c r="D391" s="7"/>
      <c r="E391" s="6">
        <v>5251</v>
      </c>
      <c r="F391" s="7">
        <v>1</v>
      </c>
      <c r="G391" s="7" t="str">
        <f t="shared" si="55"/>
        <v/>
      </c>
      <c r="H391" s="7">
        <f t="shared" si="56"/>
        <v>0</v>
      </c>
      <c r="I391" s="6">
        <f t="shared" si="57"/>
        <v>0</v>
      </c>
      <c r="J391" s="6" t="b">
        <f t="shared" si="58"/>
        <v>0</v>
      </c>
      <c r="K391" s="6">
        <f t="shared" si="59"/>
        <v>0</v>
      </c>
      <c r="L391" s="7">
        <v>2</v>
      </c>
      <c r="M391" s="7"/>
      <c r="N391" s="6" t="b">
        <f t="shared" si="60"/>
        <v>0</v>
      </c>
      <c r="O391" s="6">
        <f t="shared" si="61"/>
        <v>0</v>
      </c>
      <c r="P391" s="6">
        <f>'Invoice Data'!$B391+'Invoice Data'!$E391-'Invoice Data'!$I391-'Invoice Data'!$N391+'Invoice Data'!$J391</f>
        <v>5251</v>
      </c>
      <c r="Q391" s="6">
        <f>_xlfn.IFNA(VLOOKUP('Invoice Data'!$A391,BPay!$B$4:$D$10,3,0),0)</f>
        <v>0</v>
      </c>
      <c r="R391" s="8">
        <f t="shared" si="62"/>
        <v>5251</v>
      </c>
    </row>
    <row r="392" spans="1:18" x14ac:dyDescent="0.25">
      <c r="A392" s="12">
        <v>34308</v>
      </c>
      <c r="B392" s="6">
        <v>0</v>
      </c>
      <c r="C392" s="23" t="str">
        <f t="shared" si="54"/>
        <v>A</v>
      </c>
      <c r="D392" s="7"/>
      <c r="E392" s="6">
        <v>8017</v>
      </c>
      <c r="F392" s="7">
        <v>2</v>
      </c>
      <c r="G392" s="7" t="str">
        <f t="shared" si="55"/>
        <v>Y</v>
      </c>
      <c r="H392" s="7">
        <f t="shared" si="56"/>
        <v>400.85</v>
      </c>
      <c r="I392" s="6">
        <f t="shared" si="57"/>
        <v>400.85</v>
      </c>
      <c r="J392" s="6" t="b">
        <f t="shared" si="58"/>
        <v>0</v>
      </c>
      <c r="K392" s="6">
        <f t="shared" si="59"/>
        <v>0</v>
      </c>
      <c r="L392" s="7">
        <v>14</v>
      </c>
      <c r="M392" s="7"/>
      <c r="N392" s="6" t="b">
        <f t="shared" si="60"/>
        <v>0</v>
      </c>
      <c r="O392" s="6">
        <f t="shared" si="61"/>
        <v>0</v>
      </c>
      <c r="P392" s="6">
        <f>'Invoice Data'!$B392+'Invoice Data'!$E392-'Invoice Data'!$I392-'Invoice Data'!$N392+'Invoice Data'!$J392</f>
        <v>7616.15</v>
      </c>
      <c r="Q392" s="6">
        <f>_xlfn.IFNA(VLOOKUP('Invoice Data'!$A392,BPay!$B$4:$D$10,3,0),0)</f>
        <v>0</v>
      </c>
      <c r="R392" s="8">
        <f t="shared" si="62"/>
        <v>7616.15</v>
      </c>
    </row>
    <row r="393" spans="1:18" x14ac:dyDescent="0.25">
      <c r="A393" s="12">
        <v>34317</v>
      </c>
      <c r="B393" s="6">
        <v>0</v>
      </c>
      <c r="C393" s="23" t="str">
        <f t="shared" si="54"/>
        <v>A</v>
      </c>
      <c r="D393" s="7"/>
      <c r="E393" s="6">
        <v>10042</v>
      </c>
      <c r="F393" s="7">
        <v>2</v>
      </c>
      <c r="G393" s="7" t="str">
        <f t="shared" si="55"/>
        <v>Y</v>
      </c>
      <c r="H393" s="7">
        <f t="shared" si="56"/>
        <v>502.1</v>
      </c>
      <c r="I393" s="6">
        <f t="shared" si="57"/>
        <v>502.1</v>
      </c>
      <c r="J393" s="6" t="b">
        <f t="shared" si="58"/>
        <v>0</v>
      </c>
      <c r="K393" s="6">
        <f t="shared" si="59"/>
        <v>0</v>
      </c>
      <c r="L393" s="7">
        <v>7</v>
      </c>
      <c r="M393" s="7"/>
      <c r="N393" s="6" t="b">
        <f t="shared" si="60"/>
        <v>0</v>
      </c>
      <c r="O393" s="6">
        <f t="shared" si="61"/>
        <v>0</v>
      </c>
      <c r="P393" s="6">
        <f>'Invoice Data'!$B393+'Invoice Data'!$E393-'Invoice Data'!$I393-'Invoice Data'!$N393+'Invoice Data'!$J393</f>
        <v>9539.9</v>
      </c>
      <c r="Q393" s="6">
        <f>_xlfn.IFNA(VLOOKUP('Invoice Data'!$A393,BPay!$B$4:$D$10,3,0),0)</f>
        <v>0</v>
      </c>
      <c r="R393" s="8">
        <f t="shared" si="62"/>
        <v>9539.9</v>
      </c>
    </row>
    <row r="394" spans="1:18" x14ac:dyDescent="0.25">
      <c r="A394" s="12">
        <v>34326</v>
      </c>
      <c r="B394" s="6">
        <v>0</v>
      </c>
      <c r="C394" s="23" t="str">
        <f t="shared" si="54"/>
        <v>A</v>
      </c>
      <c r="D394" s="7"/>
      <c r="E394" s="6">
        <v>7284</v>
      </c>
      <c r="F394" s="7">
        <v>2</v>
      </c>
      <c r="G394" s="7" t="str">
        <f t="shared" si="55"/>
        <v>Y</v>
      </c>
      <c r="H394" s="7">
        <f t="shared" si="56"/>
        <v>364.20000000000005</v>
      </c>
      <c r="I394" s="6">
        <f t="shared" si="57"/>
        <v>364.20000000000005</v>
      </c>
      <c r="J394" s="6" t="b">
        <f t="shared" si="58"/>
        <v>0</v>
      </c>
      <c r="K394" s="6">
        <f t="shared" si="59"/>
        <v>0</v>
      </c>
      <c r="L394" s="7">
        <v>5</v>
      </c>
      <c r="M394" s="7"/>
      <c r="N394" s="6" t="b">
        <f t="shared" si="60"/>
        <v>0</v>
      </c>
      <c r="O394" s="6">
        <f t="shared" si="61"/>
        <v>0</v>
      </c>
      <c r="P394" s="6">
        <f>'Invoice Data'!$B394+'Invoice Data'!$E394-'Invoice Data'!$I394-'Invoice Data'!$N394+'Invoice Data'!$J394</f>
        <v>6919.8</v>
      </c>
      <c r="Q394" s="6">
        <f>_xlfn.IFNA(VLOOKUP('Invoice Data'!$A394,BPay!$B$4:$D$10,3,0),0)</f>
        <v>0</v>
      </c>
      <c r="R394" s="8">
        <f t="shared" si="62"/>
        <v>6919.8</v>
      </c>
    </row>
    <row r="395" spans="1:18" x14ac:dyDescent="0.25">
      <c r="A395" s="12">
        <v>34335</v>
      </c>
      <c r="B395" s="6">
        <v>0</v>
      </c>
      <c r="C395" s="23" t="str">
        <f t="shared" si="54"/>
        <v>A</v>
      </c>
      <c r="D395" s="7"/>
      <c r="E395" s="6">
        <v>5249</v>
      </c>
      <c r="F395" s="7">
        <v>1</v>
      </c>
      <c r="G395" s="7" t="str">
        <f t="shared" si="55"/>
        <v/>
      </c>
      <c r="H395" s="7">
        <f t="shared" si="56"/>
        <v>0</v>
      </c>
      <c r="I395" s="6">
        <f t="shared" si="57"/>
        <v>0</v>
      </c>
      <c r="J395" s="6" t="b">
        <f t="shared" si="58"/>
        <v>0</v>
      </c>
      <c r="K395" s="6">
        <f t="shared" si="59"/>
        <v>0</v>
      </c>
      <c r="L395" s="7">
        <v>6</v>
      </c>
      <c r="M395" s="7"/>
      <c r="N395" s="6" t="b">
        <f t="shared" si="60"/>
        <v>0</v>
      </c>
      <c r="O395" s="6">
        <f t="shared" si="61"/>
        <v>0</v>
      </c>
      <c r="P395" s="6">
        <f>'Invoice Data'!$B395+'Invoice Data'!$E395-'Invoice Data'!$I395-'Invoice Data'!$N395+'Invoice Data'!$J395</f>
        <v>5249</v>
      </c>
      <c r="Q395" s="6">
        <f>_xlfn.IFNA(VLOOKUP('Invoice Data'!$A395,BPay!$B$4:$D$10,3,0),0)</f>
        <v>0</v>
      </c>
      <c r="R395" s="8">
        <f t="shared" si="62"/>
        <v>5249</v>
      </c>
    </row>
    <row r="396" spans="1:18" x14ac:dyDescent="0.25">
      <c r="A396" s="12">
        <v>34344</v>
      </c>
      <c r="B396" s="6">
        <v>0</v>
      </c>
      <c r="C396" s="23" t="str">
        <f t="shared" si="54"/>
        <v>A</v>
      </c>
      <c r="D396" s="7"/>
      <c r="E396" s="6">
        <v>7033</v>
      </c>
      <c r="F396" s="7">
        <v>2</v>
      </c>
      <c r="G396" s="7" t="str">
        <f t="shared" si="55"/>
        <v>Y</v>
      </c>
      <c r="H396" s="7">
        <f t="shared" si="56"/>
        <v>351.65000000000003</v>
      </c>
      <c r="I396" s="6">
        <f t="shared" si="57"/>
        <v>351.65000000000003</v>
      </c>
      <c r="J396" s="6" t="b">
        <f t="shared" si="58"/>
        <v>0</v>
      </c>
      <c r="K396" s="6">
        <f t="shared" si="59"/>
        <v>0</v>
      </c>
      <c r="L396" s="7">
        <v>0</v>
      </c>
      <c r="M396" s="7"/>
      <c r="N396" s="6" t="b">
        <f t="shared" si="60"/>
        <v>0</v>
      </c>
      <c r="O396" s="6">
        <f t="shared" si="61"/>
        <v>0</v>
      </c>
      <c r="P396" s="6">
        <f>'Invoice Data'!$B396+'Invoice Data'!$E396-'Invoice Data'!$I396-'Invoice Data'!$N396+'Invoice Data'!$J396</f>
        <v>6681.35</v>
      </c>
      <c r="Q396" s="6">
        <f>_xlfn.IFNA(VLOOKUP('Invoice Data'!$A396,BPay!$B$4:$D$10,3,0),0)</f>
        <v>0</v>
      </c>
      <c r="R396" s="8">
        <f t="shared" si="62"/>
        <v>6681.35</v>
      </c>
    </row>
    <row r="397" spans="1:18" x14ac:dyDescent="0.25">
      <c r="A397" s="12">
        <v>34353</v>
      </c>
      <c r="B397" s="6">
        <v>0</v>
      </c>
      <c r="C397" s="23" t="str">
        <f t="shared" si="54"/>
        <v>A</v>
      </c>
      <c r="D397" s="7"/>
      <c r="E397" s="6">
        <v>4801</v>
      </c>
      <c r="F397" s="7">
        <v>1</v>
      </c>
      <c r="G397" s="7" t="str">
        <f t="shared" si="55"/>
        <v/>
      </c>
      <c r="H397" s="7">
        <f t="shared" si="56"/>
        <v>0</v>
      </c>
      <c r="I397" s="6">
        <f t="shared" si="57"/>
        <v>0</v>
      </c>
      <c r="J397" s="6" t="b">
        <f t="shared" si="58"/>
        <v>0</v>
      </c>
      <c r="K397" s="6">
        <f t="shared" si="59"/>
        <v>0</v>
      </c>
      <c r="L397" s="7">
        <v>8</v>
      </c>
      <c r="M397" s="7"/>
      <c r="N397" s="6" t="b">
        <f t="shared" si="60"/>
        <v>0</v>
      </c>
      <c r="O397" s="6">
        <f t="shared" si="61"/>
        <v>0</v>
      </c>
      <c r="P397" s="6">
        <f>'Invoice Data'!$B397+'Invoice Data'!$E397-'Invoice Data'!$I397-'Invoice Data'!$N397+'Invoice Data'!$J397</f>
        <v>4801</v>
      </c>
      <c r="Q397" s="6">
        <f>_xlfn.IFNA(VLOOKUP('Invoice Data'!$A397,BPay!$B$4:$D$10,3,0),0)</f>
        <v>0</v>
      </c>
      <c r="R397" s="8">
        <f t="shared" si="62"/>
        <v>4801</v>
      </c>
    </row>
    <row r="398" spans="1:18" x14ac:dyDescent="0.25">
      <c r="A398" s="12">
        <v>34362</v>
      </c>
      <c r="B398" s="6">
        <v>0</v>
      </c>
      <c r="C398" s="23" t="str">
        <f t="shared" si="54"/>
        <v>A</v>
      </c>
      <c r="D398" s="7"/>
      <c r="E398" s="6">
        <v>4251</v>
      </c>
      <c r="F398" s="7">
        <v>1</v>
      </c>
      <c r="G398" s="7" t="str">
        <f t="shared" si="55"/>
        <v/>
      </c>
      <c r="H398" s="7">
        <f t="shared" si="56"/>
        <v>0</v>
      </c>
      <c r="I398" s="6">
        <f t="shared" si="57"/>
        <v>0</v>
      </c>
      <c r="J398" s="6" t="b">
        <f t="shared" si="58"/>
        <v>0</v>
      </c>
      <c r="K398" s="6">
        <f t="shared" si="59"/>
        <v>0</v>
      </c>
      <c r="L398" s="7">
        <v>7</v>
      </c>
      <c r="M398" s="7"/>
      <c r="N398" s="6" t="b">
        <f t="shared" si="60"/>
        <v>0</v>
      </c>
      <c r="O398" s="6">
        <f t="shared" si="61"/>
        <v>0</v>
      </c>
      <c r="P398" s="6">
        <f>'Invoice Data'!$B398+'Invoice Data'!$E398-'Invoice Data'!$I398-'Invoice Data'!$N398+'Invoice Data'!$J398</f>
        <v>4251</v>
      </c>
      <c r="Q398" s="6">
        <f>_xlfn.IFNA(VLOOKUP('Invoice Data'!$A398,BPay!$B$4:$D$10,3,0),0)</f>
        <v>0</v>
      </c>
      <c r="R398" s="8">
        <f t="shared" si="62"/>
        <v>4251</v>
      </c>
    </row>
    <row r="399" spans="1:18" x14ac:dyDescent="0.25">
      <c r="A399" s="12">
        <v>34371</v>
      </c>
      <c r="B399" s="6">
        <v>0</v>
      </c>
      <c r="C399" s="23" t="str">
        <f t="shared" si="54"/>
        <v>A</v>
      </c>
      <c r="D399" s="7"/>
      <c r="E399" s="6">
        <v>5425</v>
      </c>
      <c r="F399" s="7">
        <v>1</v>
      </c>
      <c r="G399" s="7" t="str">
        <f t="shared" si="55"/>
        <v/>
      </c>
      <c r="H399" s="7">
        <f t="shared" si="56"/>
        <v>0</v>
      </c>
      <c r="I399" s="6">
        <f t="shared" si="57"/>
        <v>0</v>
      </c>
      <c r="J399" s="6" t="b">
        <f t="shared" si="58"/>
        <v>0</v>
      </c>
      <c r="K399" s="6">
        <f t="shared" si="59"/>
        <v>0</v>
      </c>
      <c r="L399" s="7">
        <v>6</v>
      </c>
      <c r="M399" s="7"/>
      <c r="N399" s="6" t="b">
        <f t="shared" si="60"/>
        <v>0</v>
      </c>
      <c r="O399" s="6">
        <f t="shared" si="61"/>
        <v>0</v>
      </c>
      <c r="P399" s="6">
        <f>'Invoice Data'!$B399+'Invoice Data'!$E399-'Invoice Data'!$I399-'Invoice Data'!$N399+'Invoice Data'!$J399</f>
        <v>5425</v>
      </c>
      <c r="Q399" s="6">
        <f>_xlfn.IFNA(VLOOKUP('Invoice Data'!$A399,BPay!$B$4:$D$10,3,0),0)</f>
        <v>0</v>
      </c>
      <c r="R399" s="8">
        <f t="shared" si="62"/>
        <v>5425</v>
      </c>
    </row>
    <row r="400" spans="1:18" x14ac:dyDescent="0.25">
      <c r="A400" s="12">
        <v>34380</v>
      </c>
      <c r="B400" s="6">
        <v>0</v>
      </c>
      <c r="C400" s="23" t="str">
        <f t="shared" si="54"/>
        <v>A</v>
      </c>
      <c r="D400" s="7"/>
      <c r="E400" s="6">
        <v>6536</v>
      </c>
      <c r="F400" s="7">
        <v>2</v>
      </c>
      <c r="G400" s="7" t="str">
        <f t="shared" si="55"/>
        <v>Y</v>
      </c>
      <c r="H400" s="7">
        <f t="shared" si="56"/>
        <v>326.8</v>
      </c>
      <c r="I400" s="6">
        <f t="shared" si="57"/>
        <v>326.8</v>
      </c>
      <c r="J400" s="6" t="b">
        <f t="shared" si="58"/>
        <v>0</v>
      </c>
      <c r="K400" s="6">
        <f t="shared" si="59"/>
        <v>0</v>
      </c>
      <c r="L400" s="7">
        <v>7</v>
      </c>
      <c r="M400" s="7"/>
      <c r="N400" s="6" t="b">
        <f t="shared" si="60"/>
        <v>0</v>
      </c>
      <c r="O400" s="6">
        <f t="shared" si="61"/>
        <v>0</v>
      </c>
      <c r="P400" s="6">
        <f>'Invoice Data'!$B400+'Invoice Data'!$E400-'Invoice Data'!$I400-'Invoice Data'!$N400+'Invoice Data'!$J400</f>
        <v>6209.2</v>
      </c>
      <c r="Q400" s="6">
        <f>_xlfn.IFNA(VLOOKUP('Invoice Data'!$A400,BPay!$B$4:$D$10,3,0),0)</f>
        <v>0</v>
      </c>
      <c r="R400" s="8">
        <f t="shared" si="62"/>
        <v>6209.2</v>
      </c>
    </row>
    <row r="401" spans="1:18" x14ac:dyDescent="0.25">
      <c r="A401" s="12">
        <v>34399</v>
      </c>
      <c r="B401" s="6">
        <v>0</v>
      </c>
      <c r="C401" s="23" t="str">
        <f t="shared" si="54"/>
        <v>A</v>
      </c>
      <c r="D401" s="7"/>
      <c r="E401" s="6">
        <v>7231</v>
      </c>
      <c r="F401" s="7">
        <v>2</v>
      </c>
      <c r="G401" s="7" t="str">
        <f t="shared" si="55"/>
        <v>Y</v>
      </c>
      <c r="H401" s="7">
        <f t="shared" si="56"/>
        <v>361.55</v>
      </c>
      <c r="I401" s="6">
        <f t="shared" si="57"/>
        <v>361.55</v>
      </c>
      <c r="J401" s="6" t="b">
        <f t="shared" si="58"/>
        <v>0</v>
      </c>
      <c r="K401" s="6">
        <f t="shared" si="59"/>
        <v>0</v>
      </c>
      <c r="L401" s="7">
        <v>12</v>
      </c>
      <c r="M401" s="7"/>
      <c r="N401" s="6" t="b">
        <f t="shared" si="60"/>
        <v>0</v>
      </c>
      <c r="O401" s="6">
        <f t="shared" si="61"/>
        <v>0</v>
      </c>
      <c r="P401" s="6">
        <f>'Invoice Data'!$B401+'Invoice Data'!$E401-'Invoice Data'!$I401-'Invoice Data'!$N401+'Invoice Data'!$J401</f>
        <v>6869.45</v>
      </c>
      <c r="Q401" s="6">
        <f>_xlfn.IFNA(VLOOKUP('Invoice Data'!$A401,BPay!$B$4:$D$10,3,0),0)</f>
        <v>0</v>
      </c>
      <c r="R401" s="8">
        <f t="shared" si="62"/>
        <v>6869.45</v>
      </c>
    </row>
    <row r="402" spans="1:18" x14ac:dyDescent="0.25">
      <c r="A402" s="12">
        <v>34406</v>
      </c>
      <c r="B402" s="6">
        <v>0</v>
      </c>
      <c r="C402" s="23" t="str">
        <f t="shared" si="54"/>
        <v>A</v>
      </c>
      <c r="D402" s="7"/>
      <c r="E402" s="6">
        <v>4674</v>
      </c>
      <c r="F402" s="7">
        <v>1</v>
      </c>
      <c r="G402" s="7" t="str">
        <f t="shared" si="55"/>
        <v/>
      </c>
      <c r="H402" s="7">
        <f t="shared" si="56"/>
        <v>0</v>
      </c>
      <c r="I402" s="6">
        <f t="shared" si="57"/>
        <v>0</v>
      </c>
      <c r="J402" s="6" t="b">
        <f t="shared" si="58"/>
        <v>0</v>
      </c>
      <c r="K402" s="6">
        <f t="shared" si="59"/>
        <v>0</v>
      </c>
      <c r="L402" s="7">
        <v>2</v>
      </c>
      <c r="M402" s="7"/>
      <c r="N402" s="6" t="b">
        <f t="shared" si="60"/>
        <v>0</v>
      </c>
      <c r="O402" s="6">
        <f t="shared" si="61"/>
        <v>0</v>
      </c>
      <c r="P402" s="6">
        <f>'Invoice Data'!$B402+'Invoice Data'!$E402-'Invoice Data'!$I402-'Invoice Data'!$N402+'Invoice Data'!$J402</f>
        <v>4674</v>
      </c>
      <c r="Q402" s="6">
        <f>_xlfn.IFNA(VLOOKUP('Invoice Data'!$A402,BPay!$B$4:$D$10,3,0),0)</f>
        <v>0</v>
      </c>
      <c r="R402" s="8">
        <f t="shared" si="62"/>
        <v>4674</v>
      </c>
    </row>
    <row r="403" spans="1:18" x14ac:dyDescent="0.25">
      <c r="A403" s="12">
        <v>34415</v>
      </c>
      <c r="B403" s="6">
        <v>0</v>
      </c>
      <c r="C403" s="23" t="str">
        <f t="shared" si="54"/>
        <v>A</v>
      </c>
      <c r="D403" s="7"/>
      <c r="E403" s="6">
        <v>4988</v>
      </c>
      <c r="F403" s="7">
        <v>1</v>
      </c>
      <c r="G403" s="7" t="str">
        <f t="shared" si="55"/>
        <v/>
      </c>
      <c r="H403" s="7">
        <f t="shared" si="56"/>
        <v>0</v>
      </c>
      <c r="I403" s="6">
        <f t="shared" si="57"/>
        <v>0</v>
      </c>
      <c r="J403" s="6" t="b">
        <f t="shared" si="58"/>
        <v>0</v>
      </c>
      <c r="K403" s="6">
        <f t="shared" si="59"/>
        <v>0</v>
      </c>
      <c r="L403" s="7">
        <v>10</v>
      </c>
      <c r="M403" s="7"/>
      <c r="N403" s="6" t="b">
        <f t="shared" si="60"/>
        <v>0</v>
      </c>
      <c r="O403" s="6">
        <f t="shared" si="61"/>
        <v>0</v>
      </c>
      <c r="P403" s="6">
        <f>'Invoice Data'!$B403+'Invoice Data'!$E403-'Invoice Data'!$I403-'Invoice Data'!$N403+'Invoice Data'!$J403</f>
        <v>4988</v>
      </c>
      <c r="Q403" s="6">
        <f>_xlfn.IFNA(VLOOKUP('Invoice Data'!$A403,BPay!$B$4:$D$10,3,0),0)</f>
        <v>0</v>
      </c>
      <c r="R403" s="8">
        <f t="shared" si="62"/>
        <v>4988</v>
      </c>
    </row>
    <row r="404" spans="1:18" x14ac:dyDescent="0.25">
      <c r="A404" s="12">
        <v>34424</v>
      </c>
      <c r="B404" s="6">
        <v>0</v>
      </c>
      <c r="C404" s="23" t="str">
        <f t="shared" si="54"/>
        <v>A</v>
      </c>
      <c r="D404" s="7"/>
      <c r="E404" s="6">
        <v>7274</v>
      </c>
      <c r="F404" s="7">
        <v>2</v>
      </c>
      <c r="G404" s="7" t="str">
        <f t="shared" si="55"/>
        <v>Y</v>
      </c>
      <c r="H404" s="7">
        <f t="shared" si="56"/>
        <v>363.70000000000005</v>
      </c>
      <c r="I404" s="6">
        <f t="shared" si="57"/>
        <v>363.70000000000005</v>
      </c>
      <c r="J404" s="6" t="b">
        <f t="shared" si="58"/>
        <v>0</v>
      </c>
      <c r="K404" s="6">
        <f t="shared" si="59"/>
        <v>0</v>
      </c>
      <c r="L404" s="7">
        <v>2</v>
      </c>
      <c r="M404" s="7"/>
      <c r="N404" s="6" t="b">
        <f t="shared" si="60"/>
        <v>0</v>
      </c>
      <c r="O404" s="6">
        <f t="shared" si="61"/>
        <v>0</v>
      </c>
      <c r="P404" s="6">
        <f>'Invoice Data'!$B404+'Invoice Data'!$E404-'Invoice Data'!$I404-'Invoice Data'!$N404+'Invoice Data'!$J404</f>
        <v>6910.3</v>
      </c>
      <c r="Q404" s="6">
        <f>_xlfn.IFNA(VLOOKUP('Invoice Data'!$A404,BPay!$B$4:$D$10,3,0),0)</f>
        <v>0</v>
      </c>
      <c r="R404" s="8">
        <f t="shared" si="62"/>
        <v>6910.3</v>
      </c>
    </row>
    <row r="405" spans="1:18" x14ac:dyDescent="0.25">
      <c r="A405" s="12">
        <v>34433</v>
      </c>
      <c r="B405" s="6">
        <v>0</v>
      </c>
      <c r="C405" s="23" t="str">
        <f t="shared" si="54"/>
        <v>A</v>
      </c>
      <c r="D405" s="7"/>
      <c r="E405" s="6">
        <v>4694</v>
      </c>
      <c r="F405" s="7">
        <v>1</v>
      </c>
      <c r="G405" s="7" t="str">
        <f t="shared" si="55"/>
        <v/>
      </c>
      <c r="H405" s="7">
        <f t="shared" si="56"/>
        <v>0</v>
      </c>
      <c r="I405" s="6">
        <f t="shared" si="57"/>
        <v>0</v>
      </c>
      <c r="J405" s="6" t="b">
        <f t="shared" si="58"/>
        <v>0</v>
      </c>
      <c r="K405" s="6">
        <f t="shared" si="59"/>
        <v>0</v>
      </c>
      <c r="L405" s="7">
        <v>12</v>
      </c>
      <c r="M405" s="7"/>
      <c r="N405" s="6" t="b">
        <f t="shared" si="60"/>
        <v>0</v>
      </c>
      <c r="O405" s="6">
        <f t="shared" si="61"/>
        <v>0</v>
      </c>
      <c r="P405" s="6">
        <f>'Invoice Data'!$B405+'Invoice Data'!$E405-'Invoice Data'!$I405-'Invoice Data'!$N405+'Invoice Data'!$J405</f>
        <v>4694</v>
      </c>
      <c r="Q405" s="6">
        <f>_xlfn.IFNA(VLOOKUP('Invoice Data'!$A405,BPay!$B$4:$D$10,3,0),0)</f>
        <v>0</v>
      </c>
      <c r="R405" s="8">
        <f t="shared" si="62"/>
        <v>4694</v>
      </c>
    </row>
    <row r="406" spans="1:18" x14ac:dyDescent="0.25">
      <c r="A406" s="12">
        <v>34442</v>
      </c>
      <c r="B406" s="6">
        <v>0</v>
      </c>
      <c r="C406" s="23" t="str">
        <f t="shared" si="54"/>
        <v>A</v>
      </c>
      <c r="D406" s="7"/>
      <c r="E406" s="6">
        <v>7329</v>
      </c>
      <c r="F406" s="7">
        <v>2</v>
      </c>
      <c r="G406" s="7" t="str">
        <f t="shared" si="55"/>
        <v>Y</v>
      </c>
      <c r="H406" s="7">
        <f t="shared" si="56"/>
        <v>366.45000000000005</v>
      </c>
      <c r="I406" s="6">
        <f t="shared" si="57"/>
        <v>366.45000000000005</v>
      </c>
      <c r="J406" s="6" t="b">
        <f t="shared" si="58"/>
        <v>0</v>
      </c>
      <c r="K406" s="6">
        <f t="shared" si="59"/>
        <v>0</v>
      </c>
      <c r="L406" s="7">
        <v>12</v>
      </c>
      <c r="M406" s="7"/>
      <c r="N406" s="6" t="b">
        <f t="shared" si="60"/>
        <v>0</v>
      </c>
      <c r="O406" s="6">
        <f t="shared" si="61"/>
        <v>0</v>
      </c>
      <c r="P406" s="6">
        <f>'Invoice Data'!$B406+'Invoice Data'!$E406-'Invoice Data'!$I406-'Invoice Data'!$N406+'Invoice Data'!$J406</f>
        <v>6962.55</v>
      </c>
      <c r="Q406" s="6">
        <f>_xlfn.IFNA(VLOOKUP('Invoice Data'!$A406,BPay!$B$4:$D$10,3,0),0)</f>
        <v>0</v>
      </c>
      <c r="R406" s="8">
        <f t="shared" si="62"/>
        <v>6962.55</v>
      </c>
    </row>
    <row r="407" spans="1:18" x14ac:dyDescent="0.25">
      <c r="A407" s="12">
        <v>34451</v>
      </c>
      <c r="B407" s="6">
        <v>0</v>
      </c>
      <c r="C407" s="23" t="str">
        <f t="shared" si="54"/>
        <v>A</v>
      </c>
      <c r="D407" s="7"/>
      <c r="E407" s="6">
        <v>8234</v>
      </c>
      <c r="F407" s="7">
        <v>2</v>
      </c>
      <c r="G407" s="7" t="str">
        <f t="shared" si="55"/>
        <v>Y</v>
      </c>
      <c r="H407" s="7">
        <f t="shared" si="56"/>
        <v>411.70000000000005</v>
      </c>
      <c r="I407" s="6">
        <f t="shared" si="57"/>
        <v>411.70000000000005</v>
      </c>
      <c r="J407" s="6" t="b">
        <f t="shared" si="58"/>
        <v>0</v>
      </c>
      <c r="K407" s="6">
        <f t="shared" si="59"/>
        <v>0</v>
      </c>
      <c r="L407" s="7">
        <v>9</v>
      </c>
      <c r="M407" s="7"/>
      <c r="N407" s="6" t="b">
        <f t="shared" si="60"/>
        <v>0</v>
      </c>
      <c r="O407" s="6">
        <f t="shared" si="61"/>
        <v>0</v>
      </c>
      <c r="P407" s="6">
        <f>'Invoice Data'!$B407+'Invoice Data'!$E407-'Invoice Data'!$I407-'Invoice Data'!$N407+'Invoice Data'!$J407</f>
        <v>7822.3</v>
      </c>
      <c r="Q407" s="6">
        <f>_xlfn.IFNA(VLOOKUP('Invoice Data'!$A407,BPay!$B$4:$D$10,3,0),0)</f>
        <v>0</v>
      </c>
      <c r="R407" s="8">
        <f t="shared" si="62"/>
        <v>7822.3</v>
      </c>
    </row>
    <row r="408" spans="1:18" x14ac:dyDescent="0.25">
      <c r="A408" s="12">
        <v>34460</v>
      </c>
      <c r="B408" s="6">
        <v>0</v>
      </c>
      <c r="C408" s="23" t="str">
        <f t="shared" si="54"/>
        <v>A</v>
      </c>
      <c r="D408" s="7"/>
      <c r="E408" s="6">
        <v>4396</v>
      </c>
      <c r="F408" s="7">
        <v>1</v>
      </c>
      <c r="G408" s="7" t="str">
        <f t="shared" si="55"/>
        <v/>
      </c>
      <c r="H408" s="7">
        <f t="shared" si="56"/>
        <v>0</v>
      </c>
      <c r="I408" s="6">
        <f t="shared" si="57"/>
        <v>0</v>
      </c>
      <c r="J408" s="6" t="b">
        <f t="shared" si="58"/>
        <v>0</v>
      </c>
      <c r="K408" s="6">
        <f t="shared" si="59"/>
        <v>0</v>
      </c>
      <c r="L408" s="7">
        <v>0</v>
      </c>
      <c r="M408" s="7"/>
      <c r="N408" s="6" t="b">
        <f t="shared" si="60"/>
        <v>0</v>
      </c>
      <c r="O408" s="6">
        <f t="shared" si="61"/>
        <v>0</v>
      </c>
      <c r="P408" s="6">
        <f>'Invoice Data'!$B408+'Invoice Data'!$E408-'Invoice Data'!$I408-'Invoice Data'!$N408+'Invoice Data'!$J408</f>
        <v>4396</v>
      </c>
      <c r="Q408" s="6">
        <f>_xlfn.IFNA(VLOOKUP('Invoice Data'!$A408,BPay!$B$4:$D$10,3,0),0)</f>
        <v>0</v>
      </c>
      <c r="R408" s="8">
        <f t="shared" si="62"/>
        <v>4396</v>
      </c>
    </row>
    <row r="409" spans="1:18" x14ac:dyDescent="0.25">
      <c r="A409" s="12">
        <v>34479</v>
      </c>
      <c r="B409" s="6">
        <v>0</v>
      </c>
      <c r="C409" s="23" t="str">
        <f t="shared" si="54"/>
        <v>A</v>
      </c>
      <c r="D409" s="7"/>
      <c r="E409" s="6">
        <v>4749</v>
      </c>
      <c r="F409" s="7">
        <v>1</v>
      </c>
      <c r="G409" s="7" t="str">
        <f t="shared" si="55"/>
        <v/>
      </c>
      <c r="H409" s="7">
        <f t="shared" si="56"/>
        <v>0</v>
      </c>
      <c r="I409" s="6">
        <f t="shared" si="57"/>
        <v>0</v>
      </c>
      <c r="J409" s="6" t="b">
        <f t="shared" si="58"/>
        <v>0</v>
      </c>
      <c r="K409" s="6">
        <f t="shared" si="59"/>
        <v>0</v>
      </c>
      <c r="L409" s="7">
        <v>9</v>
      </c>
      <c r="M409" s="7"/>
      <c r="N409" s="6" t="b">
        <f t="shared" si="60"/>
        <v>0</v>
      </c>
      <c r="O409" s="6">
        <f t="shared" si="61"/>
        <v>0</v>
      </c>
      <c r="P409" s="6">
        <f>'Invoice Data'!$B409+'Invoice Data'!$E409-'Invoice Data'!$I409-'Invoice Data'!$N409+'Invoice Data'!$J409</f>
        <v>4749</v>
      </c>
      <c r="Q409" s="6">
        <f>_xlfn.IFNA(VLOOKUP('Invoice Data'!$A409,BPay!$B$4:$D$10,3,0),0)</f>
        <v>0</v>
      </c>
      <c r="R409" s="8">
        <f t="shared" si="62"/>
        <v>4749</v>
      </c>
    </row>
    <row r="410" spans="1:18" x14ac:dyDescent="0.25">
      <c r="A410" s="12">
        <v>34488</v>
      </c>
      <c r="B410" s="6">
        <v>0</v>
      </c>
      <c r="C410" s="23" t="str">
        <f t="shared" si="54"/>
        <v>A</v>
      </c>
      <c r="D410" s="7"/>
      <c r="E410" s="6">
        <v>4056</v>
      </c>
      <c r="F410" s="7">
        <v>1</v>
      </c>
      <c r="G410" s="7" t="str">
        <f t="shared" si="55"/>
        <v/>
      </c>
      <c r="H410" s="7">
        <f t="shared" si="56"/>
        <v>0</v>
      </c>
      <c r="I410" s="6">
        <f t="shared" si="57"/>
        <v>0</v>
      </c>
      <c r="J410" s="6" t="b">
        <f t="shared" si="58"/>
        <v>0</v>
      </c>
      <c r="K410" s="6">
        <f t="shared" si="59"/>
        <v>0</v>
      </c>
      <c r="L410" s="7">
        <v>8</v>
      </c>
      <c r="M410" s="7"/>
      <c r="N410" s="6" t="b">
        <f t="shared" si="60"/>
        <v>0</v>
      </c>
      <c r="O410" s="6">
        <f t="shared" si="61"/>
        <v>0</v>
      </c>
      <c r="P410" s="6">
        <f>'Invoice Data'!$B410+'Invoice Data'!$E410-'Invoice Data'!$I410-'Invoice Data'!$N410+'Invoice Data'!$J410</f>
        <v>4056</v>
      </c>
      <c r="Q410" s="6">
        <f>_xlfn.IFNA(VLOOKUP('Invoice Data'!$A410,BPay!$B$4:$D$10,3,0),0)</f>
        <v>0</v>
      </c>
      <c r="R410" s="8">
        <f t="shared" si="62"/>
        <v>4056</v>
      </c>
    </row>
    <row r="411" spans="1:18" x14ac:dyDescent="0.25">
      <c r="A411" s="12">
        <v>34497</v>
      </c>
      <c r="B411" s="6">
        <v>0</v>
      </c>
      <c r="C411" s="23" t="str">
        <f t="shared" si="54"/>
        <v>A</v>
      </c>
      <c r="D411" s="7"/>
      <c r="E411" s="6">
        <v>4704</v>
      </c>
      <c r="F411" s="7">
        <v>1</v>
      </c>
      <c r="G411" s="7" t="str">
        <f t="shared" si="55"/>
        <v/>
      </c>
      <c r="H411" s="7">
        <f t="shared" si="56"/>
        <v>0</v>
      </c>
      <c r="I411" s="6">
        <f t="shared" si="57"/>
        <v>0</v>
      </c>
      <c r="J411" s="6" t="b">
        <f t="shared" si="58"/>
        <v>0</v>
      </c>
      <c r="K411" s="6">
        <f t="shared" si="59"/>
        <v>0</v>
      </c>
      <c r="L411" s="7">
        <v>13</v>
      </c>
      <c r="M411" s="7"/>
      <c r="N411" s="6" t="b">
        <f t="shared" si="60"/>
        <v>0</v>
      </c>
      <c r="O411" s="6">
        <f t="shared" si="61"/>
        <v>0</v>
      </c>
      <c r="P411" s="6">
        <f>'Invoice Data'!$B411+'Invoice Data'!$E411-'Invoice Data'!$I411-'Invoice Data'!$N411+'Invoice Data'!$J411</f>
        <v>4704</v>
      </c>
      <c r="Q411" s="6">
        <f>_xlfn.IFNA(VLOOKUP('Invoice Data'!$A411,BPay!$B$4:$D$10,3,0),0)</f>
        <v>0</v>
      </c>
      <c r="R411" s="8">
        <f t="shared" si="62"/>
        <v>4704</v>
      </c>
    </row>
    <row r="412" spans="1:18" x14ac:dyDescent="0.25">
      <c r="A412" s="12">
        <v>34503</v>
      </c>
      <c r="B412" s="6">
        <v>0</v>
      </c>
      <c r="C412" s="23" t="str">
        <f t="shared" si="54"/>
        <v>A</v>
      </c>
      <c r="D412" s="7"/>
      <c r="E412" s="6">
        <v>5254</v>
      </c>
      <c r="F412" s="7">
        <v>1</v>
      </c>
      <c r="G412" s="7" t="str">
        <f t="shared" si="55"/>
        <v/>
      </c>
      <c r="H412" s="7">
        <f t="shared" si="56"/>
        <v>0</v>
      </c>
      <c r="I412" s="6">
        <f t="shared" si="57"/>
        <v>0</v>
      </c>
      <c r="J412" s="6" t="b">
        <f t="shared" si="58"/>
        <v>0</v>
      </c>
      <c r="K412" s="6">
        <f t="shared" si="59"/>
        <v>0</v>
      </c>
      <c r="L412" s="7">
        <v>11</v>
      </c>
      <c r="M412" s="7"/>
      <c r="N412" s="6" t="b">
        <f t="shared" si="60"/>
        <v>0</v>
      </c>
      <c r="O412" s="6">
        <f t="shared" si="61"/>
        <v>0</v>
      </c>
      <c r="P412" s="6">
        <f>'Invoice Data'!$B412+'Invoice Data'!$E412-'Invoice Data'!$I412-'Invoice Data'!$N412+'Invoice Data'!$J412</f>
        <v>5254</v>
      </c>
      <c r="Q412" s="6">
        <f>_xlfn.IFNA(VLOOKUP('Invoice Data'!$A412,BPay!$B$4:$D$10,3,0),0)</f>
        <v>0</v>
      </c>
      <c r="R412" s="8">
        <f t="shared" si="62"/>
        <v>5254</v>
      </c>
    </row>
    <row r="413" spans="1:18" x14ac:dyDescent="0.25">
      <c r="A413" s="12">
        <v>34512</v>
      </c>
      <c r="B413" s="6">
        <v>0</v>
      </c>
      <c r="C413" s="23" t="str">
        <f t="shared" si="54"/>
        <v>A</v>
      </c>
      <c r="D413" s="7"/>
      <c r="E413" s="6">
        <v>8648</v>
      </c>
      <c r="F413" s="7">
        <v>2</v>
      </c>
      <c r="G413" s="7" t="str">
        <f t="shared" si="55"/>
        <v>Y</v>
      </c>
      <c r="H413" s="7">
        <f t="shared" si="56"/>
        <v>432.40000000000003</v>
      </c>
      <c r="I413" s="6">
        <f t="shared" si="57"/>
        <v>432.40000000000003</v>
      </c>
      <c r="J413" s="6" t="b">
        <f t="shared" si="58"/>
        <v>0</v>
      </c>
      <c r="K413" s="6">
        <f t="shared" si="59"/>
        <v>0</v>
      </c>
      <c r="L413" s="7">
        <v>7</v>
      </c>
      <c r="M413" s="7"/>
      <c r="N413" s="6" t="b">
        <f t="shared" si="60"/>
        <v>0</v>
      </c>
      <c r="O413" s="6">
        <f t="shared" si="61"/>
        <v>0</v>
      </c>
      <c r="P413" s="6">
        <f>'Invoice Data'!$B413+'Invoice Data'!$E413-'Invoice Data'!$I413-'Invoice Data'!$N413+'Invoice Data'!$J413</f>
        <v>8215.6</v>
      </c>
      <c r="Q413" s="6">
        <f>_xlfn.IFNA(VLOOKUP('Invoice Data'!$A413,BPay!$B$4:$D$10,3,0),0)</f>
        <v>0</v>
      </c>
      <c r="R413" s="8">
        <f t="shared" si="62"/>
        <v>8215.6</v>
      </c>
    </row>
    <row r="414" spans="1:18" x14ac:dyDescent="0.25">
      <c r="A414" s="12">
        <v>34521</v>
      </c>
      <c r="B414" s="6">
        <v>0</v>
      </c>
      <c r="C414" s="23" t="str">
        <f t="shared" si="54"/>
        <v>A</v>
      </c>
      <c r="D414" s="7"/>
      <c r="E414" s="6">
        <v>4779</v>
      </c>
      <c r="F414" s="7">
        <v>1</v>
      </c>
      <c r="G414" s="7" t="str">
        <f t="shared" si="55"/>
        <v/>
      </c>
      <c r="H414" s="7">
        <f t="shared" si="56"/>
        <v>0</v>
      </c>
      <c r="I414" s="6">
        <f t="shared" si="57"/>
        <v>0</v>
      </c>
      <c r="J414" s="6" t="b">
        <f t="shared" si="58"/>
        <v>0</v>
      </c>
      <c r="K414" s="6">
        <f t="shared" si="59"/>
        <v>0</v>
      </c>
      <c r="L414" s="7">
        <v>3</v>
      </c>
      <c r="M414" s="7"/>
      <c r="N414" s="6" t="b">
        <f t="shared" si="60"/>
        <v>0</v>
      </c>
      <c r="O414" s="6">
        <f t="shared" si="61"/>
        <v>0</v>
      </c>
      <c r="P414" s="6">
        <f>'Invoice Data'!$B414+'Invoice Data'!$E414-'Invoice Data'!$I414-'Invoice Data'!$N414+'Invoice Data'!$J414</f>
        <v>4779</v>
      </c>
      <c r="Q414" s="6">
        <f>_xlfn.IFNA(VLOOKUP('Invoice Data'!$A414,BPay!$B$4:$D$10,3,0),0)</f>
        <v>0</v>
      </c>
      <c r="R414" s="8">
        <f t="shared" si="62"/>
        <v>4779</v>
      </c>
    </row>
    <row r="415" spans="1:18" x14ac:dyDescent="0.25">
      <c r="A415" s="12">
        <v>34530</v>
      </c>
      <c r="B415" s="6">
        <v>0</v>
      </c>
      <c r="C415" s="23" t="str">
        <f t="shared" si="54"/>
        <v>A</v>
      </c>
      <c r="D415" s="7"/>
      <c r="E415" s="6">
        <v>6514</v>
      </c>
      <c r="F415" s="7">
        <v>2</v>
      </c>
      <c r="G415" s="7" t="str">
        <f t="shared" si="55"/>
        <v>Y</v>
      </c>
      <c r="H415" s="7">
        <f t="shared" si="56"/>
        <v>325.70000000000005</v>
      </c>
      <c r="I415" s="6">
        <f t="shared" si="57"/>
        <v>325.70000000000005</v>
      </c>
      <c r="J415" s="6" t="b">
        <f t="shared" si="58"/>
        <v>0</v>
      </c>
      <c r="K415" s="6">
        <f t="shared" si="59"/>
        <v>0</v>
      </c>
      <c r="L415" s="7">
        <v>2</v>
      </c>
      <c r="M415" s="7"/>
      <c r="N415" s="6" t="b">
        <f t="shared" si="60"/>
        <v>0</v>
      </c>
      <c r="O415" s="6">
        <f t="shared" si="61"/>
        <v>0</v>
      </c>
      <c r="P415" s="6">
        <f>'Invoice Data'!$B415+'Invoice Data'!$E415-'Invoice Data'!$I415-'Invoice Data'!$N415+'Invoice Data'!$J415</f>
        <v>6188.3</v>
      </c>
      <c r="Q415" s="6">
        <f>_xlfn.IFNA(VLOOKUP('Invoice Data'!$A415,BPay!$B$4:$D$10,3,0),0)</f>
        <v>0</v>
      </c>
      <c r="R415" s="8">
        <f t="shared" si="62"/>
        <v>6188.3</v>
      </c>
    </row>
    <row r="416" spans="1:18" x14ac:dyDescent="0.25">
      <c r="A416" s="12">
        <v>34549</v>
      </c>
      <c r="B416" s="6">
        <v>0</v>
      </c>
      <c r="C416" s="23" t="str">
        <f t="shared" si="54"/>
        <v>A</v>
      </c>
      <c r="D416" s="7"/>
      <c r="E416" s="6">
        <v>4752</v>
      </c>
      <c r="F416" s="7">
        <v>1</v>
      </c>
      <c r="G416" s="7" t="str">
        <f t="shared" si="55"/>
        <v/>
      </c>
      <c r="H416" s="7">
        <f t="shared" si="56"/>
        <v>0</v>
      </c>
      <c r="I416" s="6">
        <f t="shared" si="57"/>
        <v>0</v>
      </c>
      <c r="J416" s="6" t="b">
        <f t="shared" si="58"/>
        <v>0</v>
      </c>
      <c r="K416" s="6">
        <f t="shared" si="59"/>
        <v>0</v>
      </c>
      <c r="L416" s="7">
        <v>1</v>
      </c>
      <c r="M416" s="7"/>
      <c r="N416" s="6" t="b">
        <f t="shared" si="60"/>
        <v>0</v>
      </c>
      <c r="O416" s="6">
        <f t="shared" si="61"/>
        <v>0</v>
      </c>
      <c r="P416" s="6">
        <f>'Invoice Data'!$B416+'Invoice Data'!$E416-'Invoice Data'!$I416-'Invoice Data'!$N416+'Invoice Data'!$J416</f>
        <v>4752</v>
      </c>
      <c r="Q416" s="6">
        <f>_xlfn.IFNA(VLOOKUP('Invoice Data'!$A416,BPay!$B$4:$D$10,3,0),0)</f>
        <v>0</v>
      </c>
      <c r="R416" s="8">
        <f t="shared" si="62"/>
        <v>4752</v>
      </c>
    </row>
    <row r="417" spans="1:18" x14ac:dyDescent="0.25">
      <c r="A417" s="12">
        <v>34558</v>
      </c>
      <c r="B417" s="6">
        <v>0</v>
      </c>
      <c r="C417" s="23" t="str">
        <f t="shared" si="54"/>
        <v>A</v>
      </c>
      <c r="D417" s="7"/>
      <c r="E417" s="6">
        <v>5190</v>
      </c>
      <c r="F417" s="7">
        <v>1</v>
      </c>
      <c r="G417" s="7" t="str">
        <f t="shared" si="55"/>
        <v/>
      </c>
      <c r="H417" s="7">
        <f t="shared" si="56"/>
        <v>0</v>
      </c>
      <c r="I417" s="6">
        <f t="shared" si="57"/>
        <v>0</v>
      </c>
      <c r="J417" s="6" t="b">
        <f t="shared" si="58"/>
        <v>0</v>
      </c>
      <c r="K417" s="6">
        <f t="shared" si="59"/>
        <v>0</v>
      </c>
      <c r="L417" s="7">
        <v>16</v>
      </c>
      <c r="M417" s="7"/>
      <c r="N417" s="6" t="b">
        <f t="shared" si="60"/>
        <v>1</v>
      </c>
      <c r="O417" s="6">
        <f t="shared" si="61"/>
        <v>250</v>
      </c>
      <c r="P417" s="6">
        <f>'Invoice Data'!$B417+'Invoice Data'!$E417-'Invoice Data'!$I417-'Invoice Data'!$N417+'Invoice Data'!$J417</f>
        <v>5189</v>
      </c>
      <c r="Q417" s="6">
        <f>_xlfn.IFNA(VLOOKUP('Invoice Data'!$A417,BPay!$B$4:$D$10,3,0),0)</f>
        <v>0</v>
      </c>
      <c r="R417" s="8">
        <f t="shared" si="62"/>
        <v>5189</v>
      </c>
    </row>
    <row r="418" spans="1:18" x14ac:dyDescent="0.25">
      <c r="A418" s="12">
        <v>34567</v>
      </c>
      <c r="B418" s="6">
        <v>0</v>
      </c>
      <c r="C418" s="23" t="str">
        <f t="shared" si="54"/>
        <v>A</v>
      </c>
      <c r="D418" s="7"/>
      <c r="E418" s="6">
        <v>5181</v>
      </c>
      <c r="F418" s="7">
        <v>1</v>
      </c>
      <c r="G418" s="7" t="str">
        <f t="shared" si="55"/>
        <v/>
      </c>
      <c r="H418" s="7">
        <f t="shared" si="56"/>
        <v>0</v>
      </c>
      <c r="I418" s="6">
        <f t="shared" si="57"/>
        <v>0</v>
      </c>
      <c r="J418" s="6" t="b">
        <f t="shared" si="58"/>
        <v>0</v>
      </c>
      <c r="K418" s="6">
        <f t="shared" si="59"/>
        <v>0</v>
      </c>
      <c r="L418" s="7">
        <v>2</v>
      </c>
      <c r="M418" s="7"/>
      <c r="N418" s="6" t="b">
        <f t="shared" si="60"/>
        <v>0</v>
      </c>
      <c r="O418" s="6">
        <f t="shared" si="61"/>
        <v>0</v>
      </c>
      <c r="P418" s="6">
        <f>'Invoice Data'!$B418+'Invoice Data'!$E418-'Invoice Data'!$I418-'Invoice Data'!$N418+'Invoice Data'!$J418</f>
        <v>5181</v>
      </c>
      <c r="Q418" s="6">
        <f>_xlfn.IFNA(VLOOKUP('Invoice Data'!$A418,BPay!$B$4:$D$10,3,0),0)</f>
        <v>0</v>
      </c>
      <c r="R418" s="8">
        <f t="shared" si="62"/>
        <v>5181</v>
      </c>
    </row>
    <row r="419" spans="1:18" x14ac:dyDescent="0.25">
      <c r="A419" s="12">
        <v>34576</v>
      </c>
      <c r="B419" s="6">
        <v>0</v>
      </c>
      <c r="C419" s="23" t="str">
        <f t="shared" si="54"/>
        <v>A</v>
      </c>
      <c r="D419" s="7"/>
      <c r="E419" s="6">
        <v>9620</v>
      </c>
      <c r="F419" s="7">
        <v>2</v>
      </c>
      <c r="G419" s="7" t="str">
        <f t="shared" si="55"/>
        <v>Y</v>
      </c>
      <c r="H419" s="7">
        <f t="shared" si="56"/>
        <v>481</v>
      </c>
      <c r="I419" s="6">
        <f t="shared" si="57"/>
        <v>481</v>
      </c>
      <c r="J419" s="6" t="b">
        <f t="shared" si="58"/>
        <v>0</v>
      </c>
      <c r="K419" s="6">
        <f t="shared" si="59"/>
        <v>0</v>
      </c>
      <c r="L419" s="7">
        <v>12</v>
      </c>
      <c r="M419" s="7"/>
      <c r="N419" s="6" t="b">
        <f t="shared" si="60"/>
        <v>0</v>
      </c>
      <c r="O419" s="6">
        <f t="shared" si="61"/>
        <v>0</v>
      </c>
      <c r="P419" s="6">
        <f>'Invoice Data'!$B419+'Invoice Data'!$E419-'Invoice Data'!$I419-'Invoice Data'!$N419+'Invoice Data'!$J419</f>
        <v>9139</v>
      </c>
      <c r="Q419" s="6">
        <f>_xlfn.IFNA(VLOOKUP('Invoice Data'!$A419,BPay!$B$4:$D$10,3,0),0)</f>
        <v>0</v>
      </c>
      <c r="R419" s="8">
        <f t="shared" si="62"/>
        <v>9139</v>
      </c>
    </row>
    <row r="420" spans="1:18" x14ac:dyDescent="0.25">
      <c r="A420" s="12">
        <v>34585</v>
      </c>
      <c r="B420" s="6">
        <v>0</v>
      </c>
      <c r="C420" s="23" t="str">
        <f t="shared" si="54"/>
        <v>A</v>
      </c>
      <c r="D420" s="7"/>
      <c r="E420" s="6">
        <v>6503</v>
      </c>
      <c r="F420" s="7">
        <v>2</v>
      </c>
      <c r="G420" s="7" t="str">
        <f t="shared" si="55"/>
        <v>Y</v>
      </c>
      <c r="H420" s="7">
        <f t="shared" si="56"/>
        <v>325.15000000000003</v>
      </c>
      <c r="I420" s="6">
        <f t="shared" si="57"/>
        <v>325.15000000000003</v>
      </c>
      <c r="J420" s="6" t="b">
        <f t="shared" si="58"/>
        <v>0</v>
      </c>
      <c r="K420" s="6">
        <f t="shared" si="59"/>
        <v>0</v>
      </c>
      <c r="L420" s="7">
        <v>14</v>
      </c>
      <c r="M420" s="7"/>
      <c r="N420" s="6" t="b">
        <f t="shared" si="60"/>
        <v>0</v>
      </c>
      <c r="O420" s="6">
        <f t="shared" si="61"/>
        <v>0</v>
      </c>
      <c r="P420" s="6">
        <f>'Invoice Data'!$B420+'Invoice Data'!$E420-'Invoice Data'!$I420-'Invoice Data'!$N420+'Invoice Data'!$J420</f>
        <v>6177.85</v>
      </c>
      <c r="Q420" s="6">
        <f>_xlfn.IFNA(VLOOKUP('Invoice Data'!$A420,BPay!$B$4:$D$10,3,0),0)</f>
        <v>0</v>
      </c>
      <c r="R420" s="8">
        <f t="shared" si="62"/>
        <v>6177.85</v>
      </c>
    </row>
    <row r="421" spans="1:18" x14ac:dyDescent="0.25">
      <c r="A421" s="12">
        <v>34594</v>
      </c>
      <c r="B421" s="6">
        <v>0</v>
      </c>
      <c r="C421" s="23" t="str">
        <f t="shared" si="54"/>
        <v>A</v>
      </c>
      <c r="D421" s="7"/>
      <c r="E421" s="6">
        <v>7454</v>
      </c>
      <c r="F421" s="7">
        <v>2</v>
      </c>
      <c r="G421" s="7" t="str">
        <f t="shared" si="55"/>
        <v>Y</v>
      </c>
      <c r="H421" s="7">
        <f t="shared" si="56"/>
        <v>372.70000000000005</v>
      </c>
      <c r="I421" s="6">
        <f t="shared" si="57"/>
        <v>372.70000000000005</v>
      </c>
      <c r="J421" s="6" t="b">
        <f t="shared" si="58"/>
        <v>0</v>
      </c>
      <c r="K421" s="6">
        <f t="shared" si="59"/>
        <v>0</v>
      </c>
      <c r="L421" s="7">
        <v>2</v>
      </c>
      <c r="M421" s="7"/>
      <c r="N421" s="6" t="b">
        <f t="shared" si="60"/>
        <v>0</v>
      </c>
      <c r="O421" s="6">
        <f t="shared" si="61"/>
        <v>0</v>
      </c>
      <c r="P421" s="6">
        <f>'Invoice Data'!$B421+'Invoice Data'!$E421-'Invoice Data'!$I421-'Invoice Data'!$N421+'Invoice Data'!$J421</f>
        <v>7081.3</v>
      </c>
      <c r="Q421" s="6">
        <f>_xlfn.IFNA(VLOOKUP('Invoice Data'!$A421,BPay!$B$4:$D$10,3,0),0)</f>
        <v>0</v>
      </c>
      <c r="R421" s="8">
        <f t="shared" si="62"/>
        <v>7081.3</v>
      </c>
    </row>
    <row r="422" spans="1:18" x14ac:dyDescent="0.25">
      <c r="A422" s="12">
        <v>34601</v>
      </c>
      <c r="B422" s="6">
        <v>0</v>
      </c>
      <c r="C422" s="23" t="str">
        <f t="shared" si="54"/>
        <v>A</v>
      </c>
      <c r="D422" s="7"/>
      <c r="E422" s="6">
        <v>4499</v>
      </c>
      <c r="F422" s="7">
        <v>1</v>
      </c>
      <c r="G422" s="7" t="str">
        <f t="shared" si="55"/>
        <v/>
      </c>
      <c r="H422" s="7">
        <f t="shared" si="56"/>
        <v>0</v>
      </c>
      <c r="I422" s="6">
        <f t="shared" si="57"/>
        <v>0</v>
      </c>
      <c r="J422" s="6" t="b">
        <f t="shared" si="58"/>
        <v>0</v>
      </c>
      <c r="K422" s="6">
        <f t="shared" si="59"/>
        <v>0</v>
      </c>
      <c r="L422" s="7">
        <v>8</v>
      </c>
      <c r="M422" s="7"/>
      <c r="N422" s="6" t="b">
        <f t="shared" si="60"/>
        <v>0</v>
      </c>
      <c r="O422" s="6">
        <f t="shared" si="61"/>
        <v>0</v>
      </c>
      <c r="P422" s="6">
        <f>'Invoice Data'!$B422+'Invoice Data'!$E422-'Invoice Data'!$I422-'Invoice Data'!$N422+'Invoice Data'!$J422</f>
        <v>4499</v>
      </c>
      <c r="Q422" s="6">
        <f>_xlfn.IFNA(VLOOKUP('Invoice Data'!$A422,BPay!$B$4:$D$10,3,0),0)</f>
        <v>0</v>
      </c>
      <c r="R422" s="8">
        <f t="shared" si="62"/>
        <v>4499</v>
      </c>
    </row>
    <row r="423" spans="1:18" x14ac:dyDescent="0.25">
      <c r="A423" s="12">
        <v>34610</v>
      </c>
      <c r="B423" s="6">
        <v>1860</v>
      </c>
      <c r="C423" s="23" t="str">
        <f t="shared" si="54"/>
        <v>B</v>
      </c>
      <c r="D423" s="7"/>
      <c r="E423" s="6">
        <v>3859</v>
      </c>
      <c r="F423" s="7">
        <v>1</v>
      </c>
      <c r="G423" s="7" t="str">
        <f t="shared" si="55"/>
        <v/>
      </c>
      <c r="H423" s="7">
        <f t="shared" si="56"/>
        <v>0</v>
      </c>
      <c r="I423" s="6">
        <f t="shared" si="57"/>
        <v>0</v>
      </c>
      <c r="J423" s="6" t="b">
        <f t="shared" si="58"/>
        <v>1</v>
      </c>
      <c r="K423" s="6">
        <f t="shared" si="59"/>
        <v>186</v>
      </c>
      <c r="L423" s="7">
        <v>10</v>
      </c>
      <c r="M423" s="7"/>
      <c r="N423" s="6" t="b">
        <f t="shared" si="60"/>
        <v>0</v>
      </c>
      <c r="O423" s="6">
        <f t="shared" si="61"/>
        <v>0</v>
      </c>
      <c r="P423" s="6">
        <f>'Invoice Data'!$B423+'Invoice Data'!$E423-'Invoice Data'!$I423-'Invoice Data'!$N423+'Invoice Data'!$J423</f>
        <v>5720</v>
      </c>
      <c r="Q423" s="6">
        <f>_xlfn.IFNA(VLOOKUP('Invoice Data'!$A423,BPay!$B$4:$D$10,3,0),0)</f>
        <v>0</v>
      </c>
      <c r="R423" s="8">
        <f t="shared" si="62"/>
        <v>7580</v>
      </c>
    </row>
    <row r="424" spans="1:18" x14ac:dyDescent="0.25">
      <c r="A424" s="12">
        <v>34629</v>
      </c>
      <c r="B424" s="6">
        <v>0</v>
      </c>
      <c r="C424" s="23" t="str">
        <f t="shared" si="54"/>
        <v>A</v>
      </c>
      <c r="D424" s="7"/>
      <c r="E424" s="6">
        <v>5225</v>
      </c>
      <c r="F424" s="7">
        <v>1</v>
      </c>
      <c r="G424" s="7" t="str">
        <f t="shared" si="55"/>
        <v/>
      </c>
      <c r="H424" s="7">
        <f t="shared" si="56"/>
        <v>0</v>
      </c>
      <c r="I424" s="6">
        <f t="shared" si="57"/>
        <v>0</v>
      </c>
      <c r="J424" s="6" t="b">
        <f t="shared" si="58"/>
        <v>0</v>
      </c>
      <c r="K424" s="6">
        <f t="shared" si="59"/>
        <v>0</v>
      </c>
      <c r="L424" s="7">
        <v>8</v>
      </c>
      <c r="M424" s="7"/>
      <c r="N424" s="6" t="b">
        <f t="shared" si="60"/>
        <v>0</v>
      </c>
      <c r="O424" s="6">
        <f t="shared" si="61"/>
        <v>0</v>
      </c>
      <c r="P424" s="6">
        <f>'Invoice Data'!$B424+'Invoice Data'!$E424-'Invoice Data'!$I424-'Invoice Data'!$N424+'Invoice Data'!$J424</f>
        <v>5225</v>
      </c>
      <c r="Q424" s="6">
        <f>_xlfn.IFNA(VLOOKUP('Invoice Data'!$A424,BPay!$B$4:$D$10,3,0),0)</f>
        <v>0</v>
      </c>
      <c r="R424" s="8">
        <f t="shared" si="62"/>
        <v>5225</v>
      </c>
    </row>
    <row r="425" spans="1:18" x14ac:dyDescent="0.25">
      <c r="A425" s="12">
        <v>34638</v>
      </c>
      <c r="B425" s="6">
        <v>0</v>
      </c>
      <c r="C425" s="23" t="str">
        <f t="shared" si="54"/>
        <v>A</v>
      </c>
      <c r="D425" s="7"/>
      <c r="E425" s="6">
        <v>3637</v>
      </c>
      <c r="F425" s="7">
        <v>1</v>
      </c>
      <c r="G425" s="7" t="str">
        <f t="shared" si="55"/>
        <v/>
      </c>
      <c r="H425" s="7">
        <f t="shared" si="56"/>
        <v>0</v>
      </c>
      <c r="I425" s="6">
        <f t="shared" si="57"/>
        <v>0</v>
      </c>
      <c r="J425" s="6" t="b">
        <f t="shared" si="58"/>
        <v>0</v>
      </c>
      <c r="K425" s="6">
        <f t="shared" si="59"/>
        <v>0</v>
      </c>
      <c r="L425" s="7">
        <v>16</v>
      </c>
      <c r="M425" s="7"/>
      <c r="N425" s="6" t="b">
        <f t="shared" si="60"/>
        <v>1</v>
      </c>
      <c r="O425" s="6">
        <f t="shared" si="61"/>
        <v>250</v>
      </c>
      <c r="P425" s="6">
        <f>'Invoice Data'!$B425+'Invoice Data'!$E425-'Invoice Data'!$I425-'Invoice Data'!$N425+'Invoice Data'!$J425</f>
        <v>3636</v>
      </c>
      <c r="Q425" s="6">
        <f>_xlfn.IFNA(VLOOKUP('Invoice Data'!$A425,BPay!$B$4:$D$10,3,0),0)</f>
        <v>0</v>
      </c>
      <c r="R425" s="8">
        <f t="shared" si="62"/>
        <v>3636</v>
      </c>
    </row>
    <row r="426" spans="1:18" x14ac:dyDescent="0.25">
      <c r="A426" s="12">
        <v>34647</v>
      </c>
      <c r="B426" s="6">
        <v>0</v>
      </c>
      <c r="C426" s="23" t="str">
        <f t="shared" si="54"/>
        <v>A</v>
      </c>
      <c r="D426" s="7"/>
      <c r="E426" s="6">
        <v>8721</v>
      </c>
      <c r="F426" s="7">
        <v>2</v>
      </c>
      <c r="G426" s="7" t="str">
        <f t="shared" si="55"/>
        <v>Y</v>
      </c>
      <c r="H426" s="7">
        <f t="shared" si="56"/>
        <v>436.05</v>
      </c>
      <c r="I426" s="6">
        <f t="shared" si="57"/>
        <v>436.05</v>
      </c>
      <c r="J426" s="6" t="b">
        <f t="shared" si="58"/>
        <v>0</v>
      </c>
      <c r="K426" s="6">
        <f t="shared" si="59"/>
        <v>0</v>
      </c>
      <c r="L426" s="7">
        <v>13</v>
      </c>
      <c r="M426" s="7"/>
      <c r="N426" s="6" t="b">
        <f t="shared" si="60"/>
        <v>0</v>
      </c>
      <c r="O426" s="6">
        <f t="shared" si="61"/>
        <v>0</v>
      </c>
      <c r="P426" s="6">
        <f>'Invoice Data'!$B426+'Invoice Data'!$E426-'Invoice Data'!$I426-'Invoice Data'!$N426+'Invoice Data'!$J426</f>
        <v>8284.9500000000007</v>
      </c>
      <c r="Q426" s="6">
        <f>_xlfn.IFNA(VLOOKUP('Invoice Data'!$A426,BPay!$B$4:$D$10,3,0),0)</f>
        <v>0</v>
      </c>
      <c r="R426" s="8">
        <f t="shared" si="62"/>
        <v>8284.9500000000007</v>
      </c>
    </row>
    <row r="427" spans="1:18" x14ac:dyDescent="0.25">
      <c r="A427" s="12">
        <v>34656</v>
      </c>
      <c r="B427" s="6">
        <v>0</v>
      </c>
      <c r="C427" s="23" t="str">
        <f t="shared" si="54"/>
        <v>A</v>
      </c>
      <c r="D427" s="7"/>
      <c r="E427" s="6">
        <v>4679</v>
      </c>
      <c r="F427" s="7">
        <v>1</v>
      </c>
      <c r="G427" s="7" t="str">
        <f t="shared" si="55"/>
        <v/>
      </c>
      <c r="H427" s="7">
        <f t="shared" si="56"/>
        <v>0</v>
      </c>
      <c r="I427" s="6">
        <f t="shared" si="57"/>
        <v>0</v>
      </c>
      <c r="J427" s="6" t="b">
        <f t="shared" si="58"/>
        <v>0</v>
      </c>
      <c r="K427" s="6">
        <f t="shared" si="59"/>
        <v>0</v>
      </c>
      <c r="L427" s="7">
        <v>5</v>
      </c>
      <c r="M427" s="7"/>
      <c r="N427" s="6" t="b">
        <f t="shared" si="60"/>
        <v>0</v>
      </c>
      <c r="O427" s="6">
        <f t="shared" si="61"/>
        <v>0</v>
      </c>
      <c r="P427" s="6">
        <f>'Invoice Data'!$B427+'Invoice Data'!$E427-'Invoice Data'!$I427-'Invoice Data'!$N427+'Invoice Data'!$J427</f>
        <v>4679</v>
      </c>
      <c r="Q427" s="6">
        <f>_xlfn.IFNA(VLOOKUP('Invoice Data'!$A427,BPay!$B$4:$D$10,3,0),0)</f>
        <v>0</v>
      </c>
      <c r="R427" s="8">
        <f t="shared" si="62"/>
        <v>4679</v>
      </c>
    </row>
    <row r="428" spans="1:18" x14ac:dyDescent="0.25">
      <c r="A428" s="12">
        <v>34665</v>
      </c>
      <c r="B428" s="6">
        <v>0</v>
      </c>
      <c r="C428" s="23" t="str">
        <f t="shared" si="54"/>
        <v>A</v>
      </c>
      <c r="D428" s="7"/>
      <c r="E428" s="6">
        <v>9026</v>
      </c>
      <c r="F428" s="7">
        <v>2</v>
      </c>
      <c r="G428" s="7" t="str">
        <f t="shared" si="55"/>
        <v>Y</v>
      </c>
      <c r="H428" s="7">
        <f t="shared" si="56"/>
        <v>451.3</v>
      </c>
      <c r="I428" s="6">
        <f t="shared" si="57"/>
        <v>451.3</v>
      </c>
      <c r="J428" s="6" t="b">
        <f t="shared" si="58"/>
        <v>0</v>
      </c>
      <c r="K428" s="6">
        <f t="shared" si="59"/>
        <v>0</v>
      </c>
      <c r="L428" s="7">
        <v>5</v>
      </c>
      <c r="M428" s="7"/>
      <c r="N428" s="6" t="b">
        <f t="shared" si="60"/>
        <v>0</v>
      </c>
      <c r="O428" s="6">
        <f t="shared" si="61"/>
        <v>0</v>
      </c>
      <c r="P428" s="6">
        <f>'Invoice Data'!$B428+'Invoice Data'!$E428-'Invoice Data'!$I428-'Invoice Data'!$N428+'Invoice Data'!$J428</f>
        <v>8574.7000000000007</v>
      </c>
      <c r="Q428" s="6">
        <f>_xlfn.IFNA(VLOOKUP('Invoice Data'!$A428,BPay!$B$4:$D$10,3,0),0)</f>
        <v>0</v>
      </c>
      <c r="R428" s="8">
        <f t="shared" si="62"/>
        <v>8574.7000000000007</v>
      </c>
    </row>
    <row r="429" spans="1:18" x14ac:dyDescent="0.25">
      <c r="A429" s="12">
        <v>34674</v>
      </c>
      <c r="B429" s="6">
        <v>0</v>
      </c>
      <c r="C429" s="23" t="str">
        <f t="shared" si="54"/>
        <v>A</v>
      </c>
      <c r="D429" s="7"/>
      <c r="E429" s="6">
        <v>4938</v>
      </c>
      <c r="F429" s="7">
        <v>1</v>
      </c>
      <c r="G429" s="7" t="str">
        <f t="shared" si="55"/>
        <v/>
      </c>
      <c r="H429" s="7">
        <f t="shared" si="56"/>
        <v>0</v>
      </c>
      <c r="I429" s="6">
        <f t="shared" si="57"/>
        <v>0</v>
      </c>
      <c r="J429" s="6" t="b">
        <f t="shared" si="58"/>
        <v>0</v>
      </c>
      <c r="K429" s="6">
        <f t="shared" si="59"/>
        <v>0</v>
      </c>
      <c r="L429" s="7">
        <v>5</v>
      </c>
      <c r="M429" s="7"/>
      <c r="N429" s="6" t="b">
        <f t="shared" si="60"/>
        <v>0</v>
      </c>
      <c r="O429" s="6">
        <f t="shared" si="61"/>
        <v>0</v>
      </c>
      <c r="P429" s="6">
        <f>'Invoice Data'!$B429+'Invoice Data'!$E429-'Invoice Data'!$I429-'Invoice Data'!$N429+'Invoice Data'!$J429</f>
        <v>4938</v>
      </c>
      <c r="Q429" s="6">
        <f>_xlfn.IFNA(VLOOKUP('Invoice Data'!$A429,BPay!$B$4:$D$10,3,0),0)</f>
        <v>0</v>
      </c>
      <c r="R429" s="8">
        <f t="shared" si="62"/>
        <v>4938</v>
      </c>
    </row>
    <row r="430" spans="1:18" x14ac:dyDescent="0.25">
      <c r="A430" s="12">
        <v>34683</v>
      </c>
      <c r="B430" s="6">
        <v>0</v>
      </c>
      <c r="C430" s="23" t="str">
        <f t="shared" si="54"/>
        <v>A</v>
      </c>
      <c r="D430" s="7"/>
      <c r="E430" s="6">
        <v>4443</v>
      </c>
      <c r="F430" s="7">
        <v>1</v>
      </c>
      <c r="G430" s="7" t="str">
        <f t="shared" si="55"/>
        <v/>
      </c>
      <c r="H430" s="7">
        <f t="shared" si="56"/>
        <v>0</v>
      </c>
      <c r="I430" s="6">
        <f t="shared" si="57"/>
        <v>0</v>
      </c>
      <c r="J430" s="6" t="b">
        <f t="shared" si="58"/>
        <v>0</v>
      </c>
      <c r="K430" s="6">
        <f t="shared" si="59"/>
        <v>0</v>
      </c>
      <c r="L430" s="7">
        <v>12</v>
      </c>
      <c r="M430" s="7"/>
      <c r="N430" s="6" t="b">
        <f t="shared" si="60"/>
        <v>0</v>
      </c>
      <c r="O430" s="6">
        <f t="shared" si="61"/>
        <v>0</v>
      </c>
      <c r="P430" s="6">
        <f>'Invoice Data'!$B430+'Invoice Data'!$E430-'Invoice Data'!$I430-'Invoice Data'!$N430+'Invoice Data'!$J430</f>
        <v>4443</v>
      </c>
      <c r="Q430" s="6">
        <f>_xlfn.IFNA(VLOOKUP('Invoice Data'!$A430,BPay!$B$4:$D$10,3,0),0)</f>
        <v>0</v>
      </c>
      <c r="R430" s="8">
        <f t="shared" si="62"/>
        <v>4443</v>
      </c>
    </row>
    <row r="431" spans="1:18" x14ac:dyDescent="0.25">
      <c r="A431" s="12">
        <v>34692</v>
      </c>
      <c r="B431" s="6">
        <v>0</v>
      </c>
      <c r="C431" s="23" t="str">
        <f t="shared" si="54"/>
        <v>A</v>
      </c>
      <c r="D431" s="7"/>
      <c r="E431" s="6">
        <v>5206</v>
      </c>
      <c r="F431" s="7">
        <v>1</v>
      </c>
      <c r="G431" s="7" t="str">
        <f t="shared" si="55"/>
        <v/>
      </c>
      <c r="H431" s="7">
        <f t="shared" si="56"/>
        <v>0</v>
      </c>
      <c r="I431" s="6">
        <f t="shared" si="57"/>
        <v>0</v>
      </c>
      <c r="J431" s="6" t="b">
        <f t="shared" si="58"/>
        <v>0</v>
      </c>
      <c r="K431" s="6">
        <f t="shared" si="59"/>
        <v>0</v>
      </c>
      <c r="L431" s="7">
        <v>13</v>
      </c>
      <c r="M431" s="7"/>
      <c r="N431" s="6" t="b">
        <f t="shared" si="60"/>
        <v>0</v>
      </c>
      <c r="O431" s="6">
        <f t="shared" si="61"/>
        <v>0</v>
      </c>
      <c r="P431" s="6">
        <f>'Invoice Data'!$B431+'Invoice Data'!$E431-'Invoice Data'!$I431-'Invoice Data'!$N431+'Invoice Data'!$J431</f>
        <v>5206</v>
      </c>
      <c r="Q431" s="6">
        <f>_xlfn.IFNA(VLOOKUP('Invoice Data'!$A431,BPay!$B$4:$D$10,3,0),0)</f>
        <v>0</v>
      </c>
      <c r="R431" s="8">
        <f t="shared" si="62"/>
        <v>5206</v>
      </c>
    </row>
    <row r="432" spans="1:18" x14ac:dyDescent="0.25">
      <c r="A432" s="12">
        <v>34709</v>
      </c>
      <c r="B432" s="6">
        <v>0</v>
      </c>
      <c r="C432" s="23" t="str">
        <f t="shared" si="54"/>
        <v>A</v>
      </c>
      <c r="D432" s="7"/>
      <c r="E432" s="6">
        <v>8678</v>
      </c>
      <c r="F432" s="7">
        <v>2</v>
      </c>
      <c r="G432" s="7" t="str">
        <f t="shared" si="55"/>
        <v>Y</v>
      </c>
      <c r="H432" s="7">
        <f t="shared" si="56"/>
        <v>433.90000000000003</v>
      </c>
      <c r="I432" s="6">
        <f t="shared" si="57"/>
        <v>433.90000000000003</v>
      </c>
      <c r="J432" s="6" t="b">
        <f t="shared" si="58"/>
        <v>0</v>
      </c>
      <c r="K432" s="6">
        <f t="shared" si="59"/>
        <v>0</v>
      </c>
      <c r="L432" s="7">
        <v>10</v>
      </c>
      <c r="M432" s="7"/>
      <c r="N432" s="6" t="b">
        <f t="shared" si="60"/>
        <v>0</v>
      </c>
      <c r="O432" s="6">
        <f t="shared" si="61"/>
        <v>0</v>
      </c>
      <c r="P432" s="6">
        <f>'Invoice Data'!$B432+'Invoice Data'!$E432-'Invoice Data'!$I432-'Invoice Data'!$N432+'Invoice Data'!$J432</f>
        <v>8244.1</v>
      </c>
      <c r="Q432" s="6">
        <f>_xlfn.IFNA(VLOOKUP('Invoice Data'!$A432,BPay!$B$4:$D$10,3,0),0)</f>
        <v>0</v>
      </c>
      <c r="R432" s="8">
        <f t="shared" si="62"/>
        <v>8244.1</v>
      </c>
    </row>
    <row r="433" spans="1:18" x14ac:dyDescent="0.25">
      <c r="A433" s="12">
        <v>34718</v>
      </c>
      <c r="B433" s="6">
        <v>0</v>
      </c>
      <c r="C433" s="23" t="str">
        <f t="shared" si="54"/>
        <v>A</v>
      </c>
      <c r="D433" s="7"/>
      <c r="E433" s="6">
        <v>5084</v>
      </c>
      <c r="F433" s="7">
        <v>1</v>
      </c>
      <c r="G433" s="7" t="str">
        <f t="shared" si="55"/>
        <v/>
      </c>
      <c r="H433" s="7">
        <f t="shared" si="56"/>
        <v>0</v>
      </c>
      <c r="I433" s="6">
        <f t="shared" si="57"/>
        <v>0</v>
      </c>
      <c r="J433" s="6" t="b">
        <f t="shared" si="58"/>
        <v>0</v>
      </c>
      <c r="K433" s="6">
        <f t="shared" si="59"/>
        <v>0</v>
      </c>
      <c r="L433" s="7">
        <v>15</v>
      </c>
      <c r="M433" s="7"/>
      <c r="N433" s="6" t="b">
        <f t="shared" si="60"/>
        <v>0</v>
      </c>
      <c r="O433" s="6">
        <f t="shared" si="61"/>
        <v>0</v>
      </c>
      <c r="P433" s="6">
        <f>'Invoice Data'!$B433+'Invoice Data'!$E433-'Invoice Data'!$I433-'Invoice Data'!$N433+'Invoice Data'!$J433</f>
        <v>5084</v>
      </c>
      <c r="Q433" s="6">
        <f>_xlfn.IFNA(VLOOKUP('Invoice Data'!$A433,BPay!$B$4:$D$10,3,0),0)</f>
        <v>0</v>
      </c>
      <c r="R433" s="8">
        <f t="shared" si="62"/>
        <v>5084</v>
      </c>
    </row>
    <row r="434" spans="1:18" x14ac:dyDescent="0.25">
      <c r="A434" s="12">
        <v>34727</v>
      </c>
      <c r="B434" s="6">
        <v>0</v>
      </c>
      <c r="C434" s="23" t="str">
        <f t="shared" si="54"/>
        <v>A</v>
      </c>
      <c r="D434" s="7"/>
      <c r="E434" s="6">
        <v>7677</v>
      </c>
      <c r="F434" s="7">
        <v>2</v>
      </c>
      <c r="G434" s="7" t="str">
        <f t="shared" si="55"/>
        <v>Y</v>
      </c>
      <c r="H434" s="7">
        <f t="shared" si="56"/>
        <v>383.85</v>
      </c>
      <c r="I434" s="6">
        <f t="shared" si="57"/>
        <v>383.85</v>
      </c>
      <c r="J434" s="6" t="b">
        <f t="shared" si="58"/>
        <v>0</v>
      </c>
      <c r="K434" s="6">
        <f t="shared" si="59"/>
        <v>0</v>
      </c>
      <c r="L434" s="7">
        <v>10</v>
      </c>
      <c r="M434" s="7"/>
      <c r="N434" s="6" t="b">
        <f t="shared" si="60"/>
        <v>0</v>
      </c>
      <c r="O434" s="6">
        <f t="shared" si="61"/>
        <v>0</v>
      </c>
      <c r="P434" s="6">
        <f>'Invoice Data'!$B434+'Invoice Data'!$E434-'Invoice Data'!$I434-'Invoice Data'!$N434+'Invoice Data'!$J434</f>
        <v>7293.15</v>
      </c>
      <c r="Q434" s="6">
        <f>_xlfn.IFNA(VLOOKUP('Invoice Data'!$A434,BPay!$B$4:$D$10,3,0),0)</f>
        <v>0</v>
      </c>
      <c r="R434" s="8">
        <f t="shared" si="62"/>
        <v>7293.15</v>
      </c>
    </row>
    <row r="435" spans="1:18" x14ac:dyDescent="0.25">
      <c r="A435" s="12">
        <v>34736</v>
      </c>
      <c r="B435" s="6">
        <v>0</v>
      </c>
      <c r="C435" s="23" t="str">
        <f t="shared" si="54"/>
        <v>A</v>
      </c>
      <c r="D435" s="7"/>
      <c r="E435" s="6">
        <v>3361</v>
      </c>
      <c r="F435" s="7">
        <v>1</v>
      </c>
      <c r="G435" s="7" t="str">
        <f t="shared" si="55"/>
        <v/>
      </c>
      <c r="H435" s="7">
        <f t="shared" si="56"/>
        <v>0</v>
      </c>
      <c r="I435" s="6">
        <f t="shared" si="57"/>
        <v>0</v>
      </c>
      <c r="J435" s="6" t="b">
        <f t="shared" si="58"/>
        <v>0</v>
      </c>
      <c r="K435" s="6">
        <f t="shared" si="59"/>
        <v>0</v>
      </c>
      <c r="L435" s="7">
        <v>0</v>
      </c>
      <c r="M435" s="7" t="b">
        <v>1</v>
      </c>
      <c r="N435" s="6" t="b">
        <f t="shared" si="60"/>
        <v>1</v>
      </c>
      <c r="O435" s="6">
        <f t="shared" si="61"/>
        <v>250</v>
      </c>
      <c r="P435" s="6">
        <f>'Invoice Data'!$B435+'Invoice Data'!$E435-'Invoice Data'!$I435-'Invoice Data'!$N435+'Invoice Data'!$J435</f>
        <v>3360</v>
      </c>
      <c r="Q435" s="6">
        <f>_xlfn.IFNA(VLOOKUP('Invoice Data'!$A435,BPay!$B$4:$D$10,3,0),0)</f>
        <v>0</v>
      </c>
      <c r="R435" s="8">
        <f t="shared" si="62"/>
        <v>3360</v>
      </c>
    </row>
    <row r="436" spans="1:18" x14ac:dyDescent="0.25">
      <c r="A436" s="12">
        <v>34745</v>
      </c>
      <c r="B436" s="6">
        <v>0</v>
      </c>
      <c r="C436" s="23" t="str">
        <f t="shared" si="54"/>
        <v>A</v>
      </c>
      <c r="D436" s="7"/>
      <c r="E436" s="6">
        <v>8692</v>
      </c>
      <c r="F436" s="7">
        <v>2</v>
      </c>
      <c r="G436" s="7" t="str">
        <f t="shared" si="55"/>
        <v>Y</v>
      </c>
      <c r="H436" s="7">
        <f t="shared" si="56"/>
        <v>434.6</v>
      </c>
      <c r="I436" s="6">
        <f t="shared" si="57"/>
        <v>434.6</v>
      </c>
      <c r="J436" s="6" t="b">
        <f t="shared" si="58"/>
        <v>0</v>
      </c>
      <c r="K436" s="6">
        <f t="shared" si="59"/>
        <v>0</v>
      </c>
      <c r="L436" s="7">
        <v>1</v>
      </c>
      <c r="M436" s="7"/>
      <c r="N436" s="6" t="b">
        <f t="shared" si="60"/>
        <v>0</v>
      </c>
      <c r="O436" s="6">
        <f t="shared" si="61"/>
        <v>0</v>
      </c>
      <c r="P436" s="6">
        <f>'Invoice Data'!$B436+'Invoice Data'!$E436-'Invoice Data'!$I436-'Invoice Data'!$N436+'Invoice Data'!$J436</f>
        <v>8257.4</v>
      </c>
      <c r="Q436" s="6">
        <f>_xlfn.IFNA(VLOOKUP('Invoice Data'!$A436,BPay!$B$4:$D$10,3,0),0)</f>
        <v>0</v>
      </c>
      <c r="R436" s="8">
        <f t="shared" si="62"/>
        <v>8257.4</v>
      </c>
    </row>
    <row r="437" spans="1:18" x14ac:dyDescent="0.25">
      <c r="A437" s="12">
        <v>34754</v>
      </c>
      <c r="B437" s="6">
        <v>0</v>
      </c>
      <c r="C437" s="23" t="str">
        <f t="shared" si="54"/>
        <v>A</v>
      </c>
      <c r="D437" s="7"/>
      <c r="E437" s="6">
        <v>3790</v>
      </c>
      <c r="F437" s="7">
        <v>1</v>
      </c>
      <c r="G437" s="7" t="str">
        <f t="shared" si="55"/>
        <v/>
      </c>
      <c r="H437" s="7">
        <f t="shared" si="56"/>
        <v>0</v>
      </c>
      <c r="I437" s="6">
        <f t="shared" si="57"/>
        <v>0</v>
      </c>
      <c r="J437" s="6" t="b">
        <f t="shared" si="58"/>
        <v>0</v>
      </c>
      <c r="K437" s="6">
        <f t="shared" si="59"/>
        <v>0</v>
      </c>
      <c r="L437" s="7">
        <v>9</v>
      </c>
      <c r="M437" s="7"/>
      <c r="N437" s="6" t="b">
        <f t="shared" si="60"/>
        <v>0</v>
      </c>
      <c r="O437" s="6">
        <f t="shared" si="61"/>
        <v>0</v>
      </c>
      <c r="P437" s="6">
        <f>'Invoice Data'!$B437+'Invoice Data'!$E437-'Invoice Data'!$I437-'Invoice Data'!$N437+'Invoice Data'!$J437</f>
        <v>3790</v>
      </c>
      <c r="Q437" s="6">
        <f>_xlfn.IFNA(VLOOKUP('Invoice Data'!$A437,BPay!$B$4:$D$10,3,0),0)</f>
        <v>0</v>
      </c>
      <c r="R437" s="8">
        <f t="shared" si="62"/>
        <v>3790</v>
      </c>
    </row>
    <row r="438" spans="1:18" x14ac:dyDescent="0.25">
      <c r="A438" s="12">
        <v>34763</v>
      </c>
      <c r="B438" s="6">
        <v>0</v>
      </c>
      <c r="C438" s="23" t="str">
        <f t="shared" si="54"/>
        <v>A</v>
      </c>
      <c r="D438" s="7"/>
      <c r="E438" s="6">
        <v>6390</v>
      </c>
      <c r="F438" s="7">
        <v>2</v>
      </c>
      <c r="G438" s="7" t="str">
        <f t="shared" si="55"/>
        <v>Y</v>
      </c>
      <c r="H438" s="7">
        <f t="shared" si="56"/>
        <v>319.5</v>
      </c>
      <c r="I438" s="6">
        <f t="shared" si="57"/>
        <v>319.5</v>
      </c>
      <c r="J438" s="6" t="b">
        <f t="shared" si="58"/>
        <v>0</v>
      </c>
      <c r="K438" s="6">
        <f t="shared" si="59"/>
        <v>0</v>
      </c>
      <c r="L438" s="7">
        <v>14</v>
      </c>
      <c r="M438" s="7"/>
      <c r="N438" s="6" t="b">
        <f t="shared" si="60"/>
        <v>0</v>
      </c>
      <c r="O438" s="6">
        <f t="shared" si="61"/>
        <v>0</v>
      </c>
      <c r="P438" s="6">
        <f>'Invoice Data'!$B438+'Invoice Data'!$E438-'Invoice Data'!$I438-'Invoice Data'!$N438+'Invoice Data'!$J438</f>
        <v>6070.5</v>
      </c>
      <c r="Q438" s="6">
        <f>_xlfn.IFNA(VLOOKUP('Invoice Data'!$A438,BPay!$B$4:$D$10,3,0),0)</f>
        <v>0</v>
      </c>
      <c r="R438" s="8">
        <f t="shared" si="62"/>
        <v>6070.5</v>
      </c>
    </row>
    <row r="439" spans="1:18" x14ac:dyDescent="0.25">
      <c r="A439" s="12">
        <v>34772</v>
      </c>
      <c r="B439" s="6">
        <v>0</v>
      </c>
      <c r="C439" s="23" t="str">
        <f t="shared" si="54"/>
        <v>A</v>
      </c>
      <c r="D439" s="7"/>
      <c r="E439" s="6">
        <v>7384</v>
      </c>
      <c r="F439" s="7">
        <v>2</v>
      </c>
      <c r="G439" s="7" t="str">
        <f t="shared" si="55"/>
        <v>Y</v>
      </c>
      <c r="H439" s="7">
        <f t="shared" si="56"/>
        <v>369.20000000000005</v>
      </c>
      <c r="I439" s="6">
        <f t="shared" si="57"/>
        <v>369.20000000000005</v>
      </c>
      <c r="J439" s="6" t="b">
        <f t="shared" si="58"/>
        <v>0</v>
      </c>
      <c r="K439" s="6">
        <f t="shared" si="59"/>
        <v>0</v>
      </c>
      <c r="L439" s="7">
        <v>11</v>
      </c>
      <c r="M439" s="7"/>
      <c r="N439" s="6" t="b">
        <f t="shared" si="60"/>
        <v>0</v>
      </c>
      <c r="O439" s="6">
        <f t="shared" si="61"/>
        <v>0</v>
      </c>
      <c r="P439" s="6">
        <f>'Invoice Data'!$B439+'Invoice Data'!$E439-'Invoice Data'!$I439-'Invoice Data'!$N439+'Invoice Data'!$J439</f>
        <v>7014.8</v>
      </c>
      <c r="Q439" s="6">
        <f>_xlfn.IFNA(VLOOKUP('Invoice Data'!$A439,BPay!$B$4:$D$10,3,0),0)</f>
        <v>0</v>
      </c>
      <c r="R439" s="8">
        <f t="shared" si="62"/>
        <v>7014.8</v>
      </c>
    </row>
    <row r="440" spans="1:18" x14ac:dyDescent="0.25">
      <c r="A440" s="12">
        <v>34781</v>
      </c>
      <c r="B440" s="6">
        <v>0</v>
      </c>
      <c r="C440" s="23" t="str">
        <f t="shared" si="54"/>
        <v>A</v>
      </c>
      <c r="D440" s="7"/>
      <c r="E440" s="6">
        <v>5027</v>
      </c>
      <c r="F440" s="7">
        <v>1</v>
      </c>
      <c r="G440" s="7" t="str">
        <f t="shared" si="55"/>
        <v/>
      </c>
      <c r="H440" s="7">
        <f t="shared" si="56"/>
        <v>0</v>
      </c>
      <c r="I440" s="6">
        <f t="shared" si="57"/>
        <v>0</v>
      </c>
      <c r="J440" s="6" t="b">
        <f t="shared" si="58"/>
        <v>0</v>
      </c>
      <c r="K440" s="6">
        <f t="shared" si="59"/>
        <v>0</v>
      </c>
      <c r="L440" s="7">
        <v>16</v>
      </c>
      <c r="M440" s="7"/>
      <c r="N440" s="6" t="b">
        <f t="shared" si="60"/>
        <v>1</v>
      </c>
      <c r="O440" s="6">
        <f t="shared" si="61"/>
        <v>250</v>
      </c>
      <c r="P440" s="6">
        <f>'Invoice Data'!$B440+'Invoice Data'!$E440-'Invoice Data'!$I440-'Invoice Data'!$N440+'Invoice Data'!$J440</f>
        <v>5026</v>
      </c>
      <c r="Q440" s="6">
        <f>_xlfn.IFNA(VLOOKUP('Invoice Data'!$A440,BPay!$B$4:$D$10,3,0),0)</f>
        <v>0</v>
      </c>
      <c r="R440" s="8">
        <f t="shared" si="62"/>
        <v>5026</v>
      </c>
    </row>
    <row r="441" spans="1:18" x14ac:dyDescent="0.25">
      <c r="A441" s="12">
        <v>34790</v>
      </c>
      <c r="B441" s="6">
        <v>-301</v>
      </c>
      <c r="C441" s="23" t="str">
        <f t="shared" si="54"/>
        <v>C</v>
      </c>
      <c r="D441" s="7"/>
      <c r="E441" s="6">
        <v>9749</v>
      </c>
      <c r="F441" s="7">
        <v>2</v>
      </c>
      <c r="G441" s="7" t="str">
        <f t="shared" si="55"/>
        <v>Y</v>
      </c>
      <c r="H441" s="7">
        <f t="shared" si="56"/>
        <v>487.45000000000005</v>
      </c>
      <c r="I441" s="6">
        <f t="shared" si="57"/>
        <v>487.45000000000005</v>
      </c>
      <c r="J441" s="6" t="b">
        <f t="shared" si="58"/>
        <v>0</v>
      </c>
      <c r="K441" s="6">
        <f t="shared" si="59"/>
        <v>0</v>
      </c>
      <c r="L441" s="7">
        <v>0</v>
      </c>
      <c r="M441" s="7"/>
      <c r="N441" s="6" t="b">
        <f t="shared" si="60"/>
        <v>0</v>
      </c>
      <c r="O441" s="6">
        <f t="shared" si="61"/>
        <v>0</v>
      </c>
      <c r="P441" s="6">
        <f>'Invoice Data'!$B441+'Invoice Data'!$E441-'Invoice Data'!$I441-'Invoice Data'!$N441+'Invoice Data'!$J441</f>
        <v>8960.5499999999993</v>
      </c>
      <c r="Q441" s="6">
        <f>_xlfn.IFNA(VLOOKUP('Invoice Data'!$A441,BPay!$B$4:$D$10,3,0),0)</f>
        <v>0</v>
      </c>
      <c r="R441" s="8">
        <f t="shared" si="62"/>
        <v>8659.5499999999993</v>
      </c>
    </row>
    <row r="442" spans="1:18" x14ac:dyDescent="0.25">
      <c r="A442" s="12">
        <v>34807</v>
      </c>
      <c r="B442" s="6">
        <v>0</v>
      </c>
      <c r="C442" s="23" t="str">
        <f t="shared" si="54"/>
        <v>A</v>
      </c>
      <c r="D442" s="7"/>
      <c r="E442" s="6">
        <v>3443</v>
      </c>
      <c r="F442" s="7">
        <v>1</v>
      </c>
      <c r="G442" s="7" t="str">
        <f t="shared" si="55"/>
        <v/>
      </c>
      <c r="H442" s="7">
        <f t="shared" si="56"/>
        <v>0</v>
      </c>
      <c r="I442" s="6">
        <f t="shared" si="57"/>
        <v>0</v>
      </c>
      <c r="J442" s="6" t="b">
        <f t="shared" si="58"/>
        <v>0</v>
      </c>
      <c r="K442" s="6">
        <f t="shared" si="59"/>
        <v>0</v>
      </c>
      <c r="L442" s="7">
        <v>6</v>
      </c>
      <c r="M442" s="7"/>
      <c r="N442" s="6" t="b">
        <f t="shared" si="60"/>
        <v>0</v>
      </c>
      <c r="O442" s="6">
        <f t="shared" si="61"/>
        <v>0</v>
      </c>
      <c r="P442" s="6">
        <f>'Invoice Data'!$B442+'Invoice Data'!$E442-'Invoice Data'!$I442-'Invoice Data'!$N442+'Invoice Data'!$J442</f>
        <v>3443</v>
      </c>
      <c r="Q442" s="6">
        <f>_xlfn.IFNA(VLOOKUP('Invoice Data'!$A442,BPay!$B$4:$D$10,3,0),0)</f>
        <v>0</v>
      </c>
      <c r="R442" s="8">
        <f t="shared" si="62"/>
        <v>3443</v>
      </c>
    </row>
    <row r="443" spans="1:18" x14ac:dyDescent="0.25">
      <c r="A443" s="12">
        <v>34816</v>
      </c>
      <c r="B443" s="6">
        <v>0</v>
      </c>
      <c r="C443" s="23" t="str">
        <f t="shared" si="54"/>
        <v>A</v>
      </c>
      <c r="D443" s="7"/>
      <c r="E443" s="6">
        <v>4523</v>
      </c>
      <c r="F443" s="7">
        <v>1</v>
      </c>
      <c r="G443" s="7" t="str">
        <f t="shared" si="55"/>
        <v/>
      </c>
      <c r="H443" s="7">
        <f t="shared" si="56"/>
        <v>0</v>
      </c>
      <c r="I443" s="6">
        <f t="shared" si="57"/>
        <v>0</v>
      </c>
      <c r="J443" s="6" t="b">
        <f t="shared" si="58"/>
        <v>0</v>
      </c>
      <c r="K443" s="6">
        <f t="shared" si="59"/>
        <v>0</v>
      </c>
      <c r="L443" s="7">
        <v>1</v>
      </c>
      <c r="M443" s="7"/>
      <c r="N443" s="6" t="b">
        <f t="shared" si="60"/>
        <v>0</v>
      </c>
      <c r="O443" s="6">
        <f t="shared" si="61"/>
        <v>0</v>
      </c>
      <c r="P443" s="6">
        <f>'Invoice Data'!$B443+'Invoice Data'!$E443-'Invoice Data'!$I443-'Invoice Data'!$N443+'Invoice Data'!$J443</f>
        <v>4523</v>
      </c>
      <c r="Q443" s="6">
        <f>_xlfn.IFNA(VLOOKUP('Invoice Data'!$A443,BPay!$B$4:$D$10,3,0),0)</f>
        <v>0</v>
      </c>
      <c r="R443" s="8">
        <f t="shared" si="62"/>
        <v>4523</v>
      </c>
    </row>
    <row r="444" spans="1:18" x14ac:dyDescent="0.25">
      <c r="A444" s="12">
        <v>34825</v>
      </c>
      <c r="B444" s="6">
        <v>0</v>
      </c>
      <c r="C444" s="23" t="str">
        <f t="shared" si="54"/>
        <v>A</v>
      </c>
      <c r="D444" s="7"/>
      <c r="E444" s="6">
        <v>9589</v>
      </c>
      <c r="F444" s="7">
        <v>2</v>
      </c>
      <c r="G444" s="7" t="str">
        <f t="shared" si="55"/>
        <v>Y</v>
      </c>
      <c r="H444" s="7">
        <f t="shared" si="56"/>
        <v>479.45000000000005</v>
      </c>
      <c r="I444" s="6">
        <f t="shared" si="57"/>
        <v>479.45000000000005</v>
      </c>
      <c r="J444" s="6" t="b">
        <f t="shared" si="58"/>
        <v>0</v>
      </c>
      <c r="K444" s="6">
        <f t="shared" si="59"/>
        <v>0</v>
      </c>
      <c r="L444" s="7">
        <v>8</v>
      </c>
      <c r="M444" s="7"/>
      <c r="N444" s="6" t="b">
        <f t="shared" si="60"/>
        <v>0</v>
      </c>
      <c r="O444" s="6">
        <f t="shared" si="61"/>
        <v>0</v>
      </c>
      <c r="P444" s="6">
        <f>'Invoice Data'!$B444+'Invoice Data'!$E444-'Invoice Data'!$I444-'Invoice Data'!$N444+'Invoice Data'!$J444</f>
        <v>9109.5499999999993</v>
      </c>
      <c r="Q444" s="6">
        <f>_xlfn.IFNA(VLOOKUP('Invoice Data'!$A444,BPay!$B$4:$D$10,3,0),0)</f>
        <v>0</v>
      </c>
      <c r="R444" s="8">
        <f t="shared" si="62"/>
        <v>9109.5499999999993</v>
      </c>
    </row>
    <row r="445" spans="1:18" x14ac:dyDescent="0.25">
      <c r="A445" s="12">
        <v>34834</v>
      </c>
      <c r="B445" s="6">
        <v>0</v>
      </c>
      <c r="C445" s="23" t="str">
        <f t="shared" si="54"/>
        <v>A</v>
      </c>
      <c r="D445" s="7"/>
      <c r="E445" s="6">
        <v>5061</v>
      </c>
      <c r="F445" s="7">
        <v>1</v>
      </c>
      <c r="G445" s="7" t="str">
        <f t="shared" si="55"/>
        <v/>
      </c>
      <c r="H445" s="7">
        <f t="shared" si="56"/>
        <v>0</v>
      </c>
      <c r="I445" s="6">
        <f t="shared" si="57"/>
        <v>0</v>
      </c>
      <c r="J445" s="6" t="b">
        <f t="shared" si="58"/>
        <v>0</v>
      </c>
      <c r="K445" s="6">
        <f t="shared" si="59"/>
        <v>0</v>
      </c>
      <c r="L445" s="7">
        <v>0</v>
      </c>
      <c r="M445" s="7"/>
      <c r="N445" s="6" t="b">
        <f t="shared" si="60"/>
        <v>0</v>
      </c>
      <c r="O445" s="6">
        <f t="shared" si="61"/>
        <v>0</v>
      </c>
      <c r="P445" s="6">
        <f>'Invoice Data'!$B445+'Invoice Data'!$E445-'Invoice Data'!$I445-'Invoice Data'!$N445+'Invoice Data'!$J445</f>
        <v>5061</v>
      </c>
      <c r="Q445" s="6">
        <f>_xlfn.IFNA(VLOOKUP('Invoice Data'!$A445,BPay!$B$4:$D$10,3,0),0)</f>
        <v>0</v>
      </c>
      <c r="R445" s="8">
        <f t="shared" si="62"/>
        <v>5061</v>
      </c>
    </row>
    <row r="446" spans="1:18" x14ac:dyDescent="0.25">
      <c r="A446" s="12">
        <v>34843</v>
      </c>
      <c r="B446" s="6">
        <v>0</v>
      </c>
      <c r="C446" s="23" t="str">
        <f t="shared" si="54"/>
        <v>A</v>
      </c>
      <c r="D446" s="7"/>
      <c r="E446" s="6">
        <v>4350</v>
      </c>
      <c r="F446" s="7">
        <v>1</v>
      </c>
      <c r="G446" s="7" t="str">
        <f t="shared" si="55"/>
        <v/>
      </c>
      <c r="H446" s="7">
        <f t="shared" si="56"/>
        <v>0</v>
      </c>
      <c r="I446" s="6">
        <f t="shared" si="57"/>
        <v>0</v>
      </c>
      <c r="J446" s="6" t="b">
        <f t="shared" si="58"/>
        <v>0</v>
      </c>
      <c r="K446" s="6">
        <f t="shared" si="59"/>
        <v>0</v>
      </c>
      <c r="L446" s="7">
        <v>8</v>
      </c>
      <c r="M446" s="7"/>
      <c r="N446" s="6" t="b">
        <f t="shared" si="60"/>
        <v>0</v>
      </c>
      <c r="O446" s="6">
        <f t="shared" si="61"/>
        <v>0</v>
      </c>
      <c r="P446" s="6">
        <f>'Invoice Data'!$B446+'Invoice Data'!$E446-'Invoice Data'!$I446-'Invoice Data'!$N446+'Invoice Data'!$J446</f>
        <v>4350</v>
      </c>
      <c r="Q446" s="6">
        <f>_xlfn.IFNA(VLOOKUP('Invoice Data'!$A446,BPay!$B$4:$D$10,3,0),0)</f>
        <v>0</v>
      </c>
      <c r="R446" s="8">
        <f t="shared" si="62"/>
        <v>4350</v>
      </c>
    </row>
    <row r="447" spans="1:18" x14ac:dyDescent="0.25">
      <c r="A447" s="12">
        <v>34852</v>
      </c>
      <c r="B447" s="6">
        <v>0</v>
      </c>
      <c r="C447" s="23" t="str">
        <f t="shared" si="54"/>
        <v>A</v>
      </c>
      <c r="D447" s="7"/>
      <c r="E447" s="6">
        <v>4951</v>
      </c>
      <c r="F447" s="7">
        <v>1</v>
      </c>
      <c r="G447" s="7" t="str">
        <f t="shared" si="55"/>
        <v/>
      </c>
      <c r="H447" s="7">
        <f t="shared" si="56"/>
        <v>0</v>
      </c>
      <c r="I447" s="6">
        <f t="shared" si="57"/>
        <v>0</v>
      </c>
      <c r="J447" s="6" t="b">
        <f t="shared" si="58"/>
        <v>0</v>
      </c>
      <c r="K447" s="6">
        <f t="shared" si="59"/>
        <v>0</v>
      </c>
      <c r="L447" s="7">
        <v>2</v>
      </c>
      <c r="M447" s="7"/>
      <c r="N447" s="6" t="b">
        <f t="shared" si="60"/>
        <v>0</v>
      </c>
      <c r="O447" s="6">
        <f t="shared" si="61"/>
        <v>0</v>
      </c>
      <c r="P447" s="6">
        <f>'Invoice Data'!$B447+'Invoice Data'!$E447-'Invoice Data'!$I447-'Invoice Data'!$N447+'Invoice Data'!$J447</f>
        <v>4951</v>
      </c>
      <c r="Q447" s="6">
        <f>_xlfn.IFNA(VLOOKUP('Invoice Data'!$A447,BPay!$B$4:$D$10,3,0),0)</f>
        <v>0</v>
      </c>
      <c r="R447" s="8">
        <f t="shared" si="62"/>
        <v>4951</v>
      </c>
    </row>
    <row r="448" spans="1:18" x14ac:dyDescent="0.25">
      <c r="A448" s="12">
        <v>34861</v>
      </c>
      <c r="B448" s="6">
        <v>0</v>
      </c>
      <c r="C448" s="23" t="str">
        <f t="shared" si="54"/>
        <v>A</v>
      </c>
      <c r="D448" s="7"/>
      <c r="E448" s="6">
        <v>7495</v>
      </c>
      <c r="F448" s="7">
        <v>2</v>
      </c>
      <c r="G448" s="7" t="str">
        <f t="shared" si="55"/>
        <v>Y</v>
      </c>
      <c r="H448" s="7">
        <f t="shared" si="56"/>
        <v>374.75</v>
      </c>
      <c r="I448" s="6">
        <f t="shared" si="57"/>
        <v>374.75</v>
      </c>
      <c r="J448" s="6" t="b">
        <f t="shared" si="58"/>
        <v>0</v>
      </c>
      <c r="K448" s="6">
        <f t="shared" si="59"/>
        <v>0</v>
      </c>
      <c r="L448" s="7">
        <v>9</v>
      </c>
      <c r="M448" s="7"/>
      <c r="N448" s="6" t="b">
        <f t="shared" si="60"/>
        <v>0</v>
      </c>
      <c r="O448" s="6">
        <f t="shared" si="61"/>
        <v>0</v>
      </c>
      <c r="P448" s="6">
        <f>'Invoice Data'!$B448+'Invoice Data'!$E448-'Invoice Data'!$I448-'Invoice Data'!$N448+'Invoice Data'!$J448</f>
        <v>7120.25</v>
      </c>
      <c r="Q448" s="6">
        <f>_xlfn.IFNA(VLOOKUP('Invoice Data'!$A448,BPay!$B$4:$D$10,3,0),0)</f>
        <v>0</v>
      </c>
      <c r="R448" s="8">
        <f t="shared" si="62"/>
        <v>7120.25</v>
      </c>
    </row>
    <row r="449" spans="1:18" x14ac:dyDescent="0.25">
      <c r="A449" s="12">
        <v>34870</v>
      </c>
      <c r="B449" s="6">
        <v>0</v>
      </c>
      <c r="C449" s="23" t="str">
        <f t="shared" si="54"/>
        <v>A</v>
      </c>
      <c r="D449" s="7"/>
      <c r="E449" s="6">
        <v>8167</v>
      </c>
      <c r="F449" s="7">
        <v>2</v>
      </c>
      <c r="G449" s="7" t="str">
        <f t="shared" si="55"/>
        <v>Y</v>
      </c>
      <c r="H449" s="7">
        <f t="shared" si="56"/>
        <v>408.35</v>
      </c>
      <c r="I449" s="6">
        <f t="shared" si="57"/>
        <v>408.35</v>
      </c>
      <c r="J449" s="6" t="b">
        <f t="shared" si="58"/>
        <v>0</v>
      </c>
      <c r="K449" s="6">
        <f t="shared" si="59"/>
        <v>0</v>
      </c>
      <c r="L449" s="7">
        <v>1</v>
      </c>
      <c r="M449" s="7"/>
      <c r="N449" s="6" t="b">
        <f t="shared" si="60"/>
        <v>0</v>
      </c>
      <c r="O449" s="6">
        <f t="shared" si="61"/>
        <v>0</v>
      </c>
      <c r="P449" s="6">
        <f>'Invoice Data'!$B449+'Invoice Data'!$E449-'Invoice Data'!$I449-'Invoice Data'!$N449+'Invoice Data'!$J449</f>
        <v>7758.65</v>
      </c>
      <c r="Q449" s="6">
        <f>_xlfn.IFNA(VLOOKUP('Invoice Data'!$A449,BPay!$B$4:$D$10,3,0),0)</f>
        <v>0</v>
      </c>
      <c r="R449" s="8">
        <f t="shared" si="62"/>
        <v>7758.65</v>
      </c>
    </row>
    <row r="450" spans="1:18" x14ac:dyDescent="0.25">
      <c r="A450" s="12">
        <v>34889</v>
      </c>
      <c r="B450" s="6">
        <v>0</v>
      </c>
      <c r="C450" s="23" t="str">
        <f t="shared" si="54"/>
        <v>A</v>
      </c>
      <c r="D450" s="7"/>
      <c r="E450" s="6">
        <v>9440</v>
      </c>
      <c r="F450" s="7">
        <v>2</v>
      </c>
      <c r="G450" s="7" t="str">
        <f t="shared" si="55"/>
        <v>Y</v>
      </c>
      <c r="H450" s="7">
        <f t="shared" si="56"/>
        <v>472</v>
      </c>
      <c r="I450" s="6">
        <f t="shared" si="57"/>
        <v>472</v>
      </c>
      <c r="J450" s="6" t="b">
        <f t="shared" si="58"/>
        <v>0</v>
      </c>
      <c r="K450" s="6">
        <f t="shared" si="59"/>
        <v>0</v>
      </c>
      <c r="L450" s="7">
        <v>7</v>
      </c>
      <c r="M450" s="7"/>
      <c r="N450" s="6" t="b">
        <f t="shared" si="60"/>
        <v>0</v>
      </c>
      <c r="O450" s="6">
        <f t="shared" si="61"/>
        <v>0</v>
      </c>
      <c r="P450" s="6">
        <f>'Invoice Data'!$B450+'Invoice Data'!$E450-'Invoice Data'!$I450-'Invoice Data'!$N450+'Invoice Data'!$J450</f>
        <v>8968</v>
      </c>
      <c r="Q450" s="6">
        <f>_xlfn.IFNA(VLOOKUP('Invoice Data'!$A450,BPay!$B$4:$D$10,3,0),0)</f>
        <v>0</v>
      </c>
      <c r="R450" s="8">
        <f t="shared" si="62"/>
        <v>8968</v>
      </c>
    </row>
    <row r="451" spans="1:18" x14ac:dyDescent="0.25">
      <c r="A451" s="12">
        <v>34898</v>
      </c>
      <c r="B451" s="6">
        <v>0</v>
      </c>
      <c r="C451" s="23" t="str">
        <f t="shared" si="54"/>
        <v>A</v>
      </c>
      <c r="D451" s="7"/>
      <c r="E451" s="6">
        <v>5140</v>
      </c>
      <c r="F451" s="7">
        <v>1</v>
      </c>
      <c r="G451" s="7" t="str">
        <f t="shared" si="55"/>
        <v/>
      </c>
      <c r="H451" s="7">
        <f t="shared" si="56"/>
        <v>0</v>
      </c>
      <c r="I451" s="6">
        <f t="shared" si="57"/>
        <v>0</v>
      </c>
      <c r="J451" s="6" t="b">
        <f t="shared" si="58"/>
        <v>0</v>
      </c>
      <c r="K451" s="6">
        <f t="shared" si="59"/>
        <v>0</v>
      </c>
      <c r="L451" s="7">
        <v>13</v>
      </c>
      <c r="M451" s="7"/>
      <c r="N451" s="6" t="b">
        <f t="shared" si="60"/>
        <v>0</v>
      </c>
      <c r="O451" s="6">
        <f t="shared" si="61"/>
        <v>0</v>
      </c>
      <c r="P451" s="6">
        <f>'Invoice Data'!$B451+'Invoice Data'!$E451-'Invoice Data'!$I451-'Invoice Data'!$N451+'Invoice Data'!$J451</f>
        <v>5140</v>
      </c>
      <c r="Q451" s="6">
        <f>_xlfn.IFNA(VLOOKUP('Invoice Data'!$A451,BPay!$B$4:$D$10,3,0),0)</f>
        <v>0</v>
      </c>
      <c r="R451" s="8">
        <f t="shared" si="62"/>
        <v>5140</v>
      </c>
    </row>
    <row r="452" spans="1:18" x14ac:dyDescent="0.25">
      <c r="A452" s="12">
        <v>34905</v>
      </c>
      <c r="B452" s="6">
        <v>0</v>
      </c>
      <c r="C452" s="23" t="str">
        <f t="shared" si="54"/>
        <v>A</v>
      </c>
      <c r="D452" s="7"/>
      <c r="E452" s="6">
        <v>4146</v>
      </c>
      <c r="F452" s="7">
        <v>1</v>
      </c>
      <c r="G452" s="7" t="str">
        <f t="shared" si="55"/>
        <v/>
      </c>
      <c r="H452" s="7">
        <f t="shared" si="56"/>
        <v>0</v>
      </c>
      <c r="I452" s="6">
        <f t="shared" si="57"/>
        <v>0</v>
      </c>
      <c r="J452" s="6" t="b">
        <f t="shared" si="58"/>
        <v>0</v>
      </c>
      <c r="K452" s="6">
        <f t="shared" si="59"/>
        <v>0</v>
      </c>
      <c r="L452" s="7">
        <v>7</v>
      </c>
      <c r="M452" s="7"/>
      <c r="N452" s="6" t="b">
        <f t="shared" si="60"/>
        <v>0</v>
      </c>
      <c r="O452" s="6">
        <f t="shared" si="61"/>
        <v>0</v>
      </c>
      <c r="P452" s="6">
        <f>'Invoice Data'!$B452+'Invoice Data'!$E452-'Invoice Data'!$I452-'Invoice Data'!$N452+'Invoice Data'!$J452</f>
        <v>4146</v>
      </c>
      <c r="Q452" s="6">
        <f>_xlfn.IFNA(VLOOKUP('Invoice Data'!$A452,BPay!$B$4:$D$10,3,0),0)</f>
        <v>0</v>
      </c>
      <c r="R452" s="8">
        <f t="shared" si="62"/>
        <v>4146</v>
      </c>
    </row>
    <row r="453" spans="1:18" x14ac:dyDescent="0.25">
      <c r="A453" s="12">
        <v>34914</v>
      </c>
      <c r="B453" s="6">
        <v>0</v>
      </c>
      <c r="C453" s="23" t="str">
        <f t="shared" ref="C453:C516" si="63">IF(B453=0,"A",IF(B453&gt;0,"B","C"))</f>
        <v>A</v>
      </c>
      <c r="D453" s="7"/>
      <c r="E453" s="6">
        <v>8550</v>
      </c>
      <c r="F453" s="7">
        <v>2</v>
      </c>
      <c r="G453" s="7" t="str">
        <f t="shared" ref="G453:G516" si="64">IF(F453&gt;=2,"Y","")</f>
        <v>Y</v>
      </c>
      <c r="H453" s="7">
        <f t="shared" ref="H453:H516" si="65">IF(F453=2,E453*5%,IF(F453&gt;=3,E453*8%,0))</f>
        <v>427.5</v>
      </c>
      <c r="I453" s="6">
        <f t="shared" ref="I453:I516" si="66">IF(G453="y",E453*5%,0)</f>
        <v>427.5</v>
      </c>
      <c r="J453" s="6" t="b">
        <f t="shared" ref="J453:J516" si="67">AND(B453&gt;0,D453&lt;&gt;"y")</f>
        <v>0</v>
      </c>
      <c r="K453" s="6">
        <f t="shared" ref="K453:K516" si="68">IF(AND(B453&gt;0,D453&lt;&gt;"y"),B453*10%,0)</f>
        <v>0</v>
      </c>
      <c r="L453" s="7">
        <v>8</v>
      </c>
      <c r="M453" s="7"/>
      <c r="N453" s="6" t="b">
        <f t="shared" ref="N453:N516" si="69">OR(L453&gt;=16,M453)</f>
        <v>0</v>
      </c>
      <c r="O453" s="6">
        <f t="shared" ref="O453:O516" si="70">IF(OR(L453&gt;=16,M453),250,0)</f>
        <v>0</v>
      </c>
      <c r="P453" s="6">
        <f>'Invoice Data'!$B453+'Invoice Data'!$E453-'Invoice Data'!$I453-'Invoice Data'!$N453+'Invoice Data'!$J453</f>
        <v>8122.5</v>
      </c>
      <c r="Q453" s="6">
        <f>_xlfn.IFNA(VLOOKUP('Invoice Data'!$A453,BPay!$B$4:$D$10,3,0),0)</f>
        <v>0</v>
      </c>
      <c r="R453" s="8">
        <f t="shared" ref="R453:R516" si="71">B453+P453-Q453</f>
        <v>8122.5</v>
      </c>
    </row>
    <row r="454" spans="1:18" x14ac:dyDescent="0.25">
      <c r="A454" s="12">
        <v>34923</v>
      </c>
      <c r="B454" s="6">
        <v>0</v>
      </c>
      <c r="C454" s="23" t="str">
        <f t="shared" si="63"/>
        <v>A</v>
      </c>
      <c r="D454" s="7"/>
      <c r="E454" s="6">
        <v>8362</v>
      </c>
      <c r="F454" s="7">
        <v>2</v>
      </c>
      <c r="G454" s="7" t="str">
        <f t="shared" si="64"/>
        <v>Y</v>
      </c>
      <c r="H454" s="7">
        <f t="shared" si="65"/>
        <v>418.1</v>
      </c>
      <c r="I454" s="6">
        <f t="shared" si="66"/>
        <v>418.1</v>
      </c>
      <c r="J454" s="6" t="b">
        <f t="shared" si="67"/>
        <v>0</v>
      </c>
      <c r="K454" s="6">
        <f t="shared" si="68"/>
        <v>0</v>
      </c>
      <c r="L454" s="7">
        <v>6</v>
      </c>
      <c r="M454" s="7"/>
      <c r="N454" s="6" t="b">
        <f t="shared" si="69"/>
        <v>0</v>
      </c>
      <c r="O454" s="6">
        <f t="shared" si="70"/>
        <v>0</v>
      </c>
      <c r="P454" s="6">
        <f>'Invoice Data'!$B454+'Invoice Data'!$E454-'Invoice Data'!$I454-'Invoice Data'!$N454+'Invoice Data'!$J454</f>
        <v>7943.9</v>
      </c>
      <c r="Q454" s="6">
        <f>_xlfn.IFNA(VLOOKUP('Invoice Data'!$A454,BPay!$B$4:$D$10,3,0),0)</f>
        <v>0</v>
      </c>
      <c r="R454" s="8">
        <f t="shared" si="71"/>
        <v>7943.9</v>
      </c>
    </row>
    <row r="455" spans="1:18" x14ac:dyDescent="0.25">
      <c r="A455" s="12">
        <v>34932</v>
      </c>
      <c r="B455" s="6">
        <v>0</v>
      </c>
      <c r="C455" s="23" t="str">
        <f t="shared" si="63"/>
        <v>A</v>
      </c>
      <c r="D455" s="7"/>
      <c r="E455" s="6">
        <v>4842</v>
      </c>
      <c r="F455" s="7">
        <v>1</v>
      </c>
      <c r="G455" s="7" t="str">
        <f t="shared" si="64"/>
        <v/>
      </c>
      <c r="H455" s="7">
        <f t="shared" si="65"/>
        <v>0</v>
      </c>
      <c r="I455" s="6">
        <f t="shared" si="66"/>
        <v>0</v>
      </c>
      <c r="J455" s="6" t="b">
        <f t="shared" si="67"/>
        <v>0</v>
      </c>
      <c r="K455" s="6">
        <f t="shared" si="68"/>
        <v>0</v>
      </c>
      <c r="L455" s="7">
        <v>4</v>
      </c>
      <c r="M455" s="7"/>
      <c r="N455" s="6" t="b">
        <f t="shared" si="69"/>
        <v>0</v>
      </c>
      <c r="O455" s="6">
        <f t="shared" si="70"/>
        <v>0</v>
      </c>
      <c r="P455" s="6">
        <f>'Invoice Data'!$B455+'Invoice Data'!$E455-'Invoice Data'!$I455-'Invoice Data'!$N455+'Invoice Data'!$J455</f>
        <v>4842</v>
      </c>
      <c r="Q455" s="6">
        <f>_xlfn.IFNA(VLOOKUP('Invoice Data'!$A455,BPay!$B$4:$D$10,3,0),0)</f>
        <v>0</v>
      </c>
      <c r="R455" s="8">
        <f t="shared" si="71"/>
        <v>4842</v>
      </c>
    </row>
    <row r="456" spans="1:18" x14ac:dyDescent="0.25">
      <c r="A456" s="12">
        <v>34941</v>
      </c>
      <c r="B456" s="6">
        <v>0</v>
      </c>
      <c r="C456" s="23" t="str">
        <f t="shared" si="63"/>
        <v>A</v>
      </c>
      <c r="D456" s="7"/>
      <c r="E456" s="6">
        <v>4719</v>
      </c>
      <c r="F456" s="7">
        <v>1</v>
      </c>
      <c r="G456" s="7" t="str">
        <f t="shared" si="64"/>
        <v/>
      </c>
      <c r="H456" s="7">
        <f t="shared" si="65"/>
        <v>0</v>
      </c>
      <c r="I456" s="6">
        <f t="shared" si="66"/>
        <v>0</v>
      </c>
      <c r="J456" s="6" t="b">
        <f t="shared" si="67"/>
        <v>0</v>
      </c>
      <c r="K456" s="6">
        <f t="shared" si="68"/>
        <v>0</v>
      </c>
      <c r="L456" s="7">
        <v>9</v>
      </c>
      <c r="M456" s="7"/>
      <c r="N456" s="6" t="b">
        <f t="shared" si="69"/>
        <v>0</v>
      </c>
      <c r="O456" s="6">
        <f t="shared" si="70"/>
        <v>0</v>
      </c>
      <c r="P456" s="6">
        <f>'Invoice Data'!$B456+'Invoice Data'!$E456-'Invoice Data'!$I456-'Invoice Data'!$N456+'Invoice Data'!$J456</f>
        <v>4719</v>
      </c>
      <c r="Q456" s="6">
        <f>_xlfn.IFNA(VLOOKUP('Invoice Data'!$A456,BPay!$B$4:$D$10,3,0),0)</f>
        <v>0</v>
      </c>
      <c r="R456" s="8">
        <f t="shared" si="71"/>
        <v>4719</v>
      </c>
    </row>
    <row r="457" spans="1:18" x14ac:dyDescent="0.25">
      <c r="A457" s="12">
        <v>34950</v>
      </c>
      <c r="B457" s="6">
        <v>0</v>
      </c>
      <c r="C457" s="23" t="str">
        <f t="shared" si="63"/>
        <v>A</v>
      </c>
      <c r="D457" s="7"/>
      <c r="E457" s="6">
        <v>4044</v>
      </c>
      <c r="F457" s="7">
        <v>1</v>
      </c>
      <c r="G457" s="7" t="str">
        <f t="shared" si="64"/>
        <v/>
      </c>
      <c r="H457" s="7">
        <f t="shared" si="65"/>
        <v>0</v>
      </c>
      <c r="I457" s="6">
        <f t="shared" si="66"/>
        <v>0</v>
      </c>
      <c r="J457" s="6" t="b">
        <f t="shared" si="67"/>
        <v>0</v>
      </c>
      <c r="K457" s="6">
        <f t="shared" si="68"/>
        <v>0</v>
      </c>
      <c r="L457" s="7">
        <v>9</v>
      </c>
      <c r="M457" s="7"/>
      <c r="N457" s="6" t="b">
        <f t="shared" si="69"/>
        <v>0</v>
      </c>
      <c r="O457" s="6">
        <f t="shared" si="70"/>
        <v>0</v>
      </c>
      <c r="P457" s="6">
        <f>'Invoice Data'!$B457+'Invoice Data'!$E457-'Invoice Data'!$I457-'Invoice Data'!$N457+'Invoice Data'!$J457</f>
        <v>4044</v>
      </c>
      <c r="Q457" s="6">
        <f>_xlfn.IFNA(VLOOKUP('Invoice Data'!$A457,BPay!$B$4:$D$10,3,0),0)</f>
        <v>0</v>
      </c>
      <c r="R457" s="8">
        <f t="shared" si="71"/>
        <v>4044</v>
      </c>
    </row>
    <row r="458" spans="1:18" x14ac:dyDescent="0.25">
      <c r="A458" s="12">
        <v>34969</v>
      </c>
      <c r="B458" s="6">
        <v>0</v>
      </c>
      <c r="C458" s="23" t="str">
        <f t="shared" si="63"/>
        <v>A</v>
      </c>
      <c r="D458" s="7"/>
      <c r="E458" s="6">
        <v>4525</v>
      </c>
      <c r="F458" s="7">
        <v>1</v>
      </c>
      <c r="G458" s="7" t="str">
        <f t="shared" si="64"/>
        <v/>
      </c>
      <c r="H458" s="7">
        <f t="shared" si="65"/>
        <v>0</v>
      </c>
      <c r="I458" s="6">
        <f t="shared" si="66"/>
        <v>0</v>
      </c>
      <c r="J458" s="6" t="b">
        <f t="shared" si="67"/>
        <v>0</v>
      </c>
      <c r="K458" s="6">
        <f t="shared" si="68"/>
        <v>0</v>
      </c>
      <c r="L458" s="7">
        <v>15</v>
      </c>
      <c r="M458" s="7"/>
      <c r="N458" s="6" t="b">
        <f t="shared" si="69"/>
        <v>0</v>
      </c>
      <c r="O458" s="6">
        <f t="shared" si="70"/>
        <v>0</v>
      </c>
      <c r="P458" s="6">
        <f>'Invoice Data'!$B458+'Invoice Data'!$E458-'Invoice Data'!$I458-'Invoice Data'!$N458+'Invoice Data'!$J458</f>
        <v>4525</v>
      </c>
      <c r="Q458" s="6">
        <f>_xlfn.IFNA(VLOOKUP('Invoice Data'!$A458,BPay!$B$4:$D$10,3,0),0)</f>
        <v>0</v>
      </c>
      <c r="R458" s="8">
        <f t="shared" si="71"/>
        <v>4525</v>
      </c>
    </row>
    <row r="459" spans="1:18" x14ac:dyDescent="0.25">
      <c r="A459" s="12">
        <v>34978</v>
      </c>
      <c r="B459" s="6">
        <v>0</v>
      </c>
      <c r="C459" s="23" t="str">
        <f t="shared" si="63"/>
        <v>A</v>
      </c>
      <c r="D459" s="7"/>
      <c r="E459" s="6">
        <v>8299</v>
      </c>
      <c r="F459" s="7">
        <v>2</v>
      </c>
      <c r="G459" s="7" t="str">
        <f t="shared" si="64"/>
        <v>Y</v>
      </c>
      <c r="H459" s="7">
        <f t="shared" si="65"/>
        <v>414.95000000000005</v>
      </c>
      <c r="I459" s="6">
        <f t="shared" si="66"/>
        <v>414.95000000000005</v>
      </c>
      <c r="J459" s="6" t="b">
        <f t="shared" si="67"/>
        <v>0</v>
      </c>
      <c r="K459" s="6">
        <f t="shared" si="68"/>
        <v>0</v>
      </c>
      <c r="L459" s="7">
        <v>10</v>
      </c>
      <c r="M459" s="7"/>
      <c r="N459" s="6" t="b">
        <f t="shared" si="69"/>
        <v>0</v>
      </c>
      <c r="O459" s="6">
        <f t="shared" si="70"/>
        <v>0</v>
      </c>
      <c r="P459" s="6">
        <f>'Invoice Data'!$B459+'Invoice Data'!$E459-'Invoice Data'!$I459-'Invoice Data'!$N459+'Invoice Data'!$J459</f>
        <v>7884.05</v>
      </c>
      <c r="Q459" s="6">
        <f>_xlfn.IFNA(VLOOKUP('Invoice Data'!$A459,BPay!$B$4:$D$10,3,0),0)</f>
        <v>0</v>
      </c>
      <c r="R459" s="8">
        <f t="shared" si="71"/>
        <v>7884.05</v>
      </c>
    </row>
    <row r="460" spans="1:18" x14ac:dyDescent="0.25">
      <c r="A460" s="12">
        <v>34987</v>
      </c>
      <c r="B460" s="6">
        <v>0</v>
      </c>
      <c r="C460" s="23" t="str">
        <f t="shared" si="63"/>
        <v>A</v>
      </c>
      <c r="D460" s="7"/>
      <c r="E460" s="6">
        <v>9404</v>
      </c>
      <c r="F460" s="7">
        <v>2</v>
      </c>
      <c r="G460" s="7" t="str">
        <f t="shared" si="64"/>
        <v>Y</v>
      </c>
      <c r="H460" s="7">
        <f t="shared" si="65"/>
        <v>470.20000000000005</v>
      </c>
      <c r="I460" s="6">
        <f t="shared" si="66"/>
        <v>470.20000000000005</v>
      </c>
      <c r="J460" s="6" t="b">
        <f t="shared" si="67"/>
        <v>0</v>
      </c>
      <c r="K460" s="6">
        <f t="shared" si="68"/>
        <v>0</v>
      </c>
      <c r="L460" s="7">
        <v>15</v>
      </c>
      <c r="M460" s="7"/>
      <c r="N460" s="6" t="b">
        <f t="shared" si="69"/>
        <v>0</v>
      </c>
      <c r="O460" s="6">
        <f t="shared" si="70"/>
        <v>0</v>
      </c>
      <c r="P460" s="6">
        <f>'Invoice Data'!$B460+'Invoice Data'!$E460-'Invoice Data'!$I460-'Invoice Data'!$N460+'Invoice Data'!$J460</f>
        <v>8933.7999999999993</v>
      </c>
      <c r="Q460" s="6">
        <f>_xlfn.IFNA(VLOOKUP('Invoice Data'!$A460,BPay!$B$4:$D$10,3,0),0)</f>
        <v>0</v>
      </c>
      <c r="R460" s="8">
        <f t="shared" si="71"/>
        <v>8933.7999999999993</v>
      </c>
    </row>
    <row r="461" spans="1:18" x14ac:dyDescent="0.25">
      <c r="A461" s="12">
        <v>34996</v>
      </c>
      <c r="B461" s="6">
        <v>0</v>
      </c>
      <c r="C461" s="23" t="str">
        <f t="shared" si="63"/>
        <v>A</v>
      </c>
      <c r="D461" s="7"/>
      <c r="E461" s="6">
        <v>5373</v>
      </c>
      <c r="F461" s="7">
        <v>1</v>
      </c>
      <c r="G461" s="7" t="str">
        <f t="shared" si="64"/>
        <v/>
      </c>
      <c r="H461" s="7">
        <f t="shared" si="65"/>
        <v>0</v>
      </c>
      <c r="I461" s="6">
        <f t="shared" si="66"/>
        <v>0</v>
      </c>
      <c r="J461" s="6" t="b">
        <f t="shared" si="67"/>
        <v>0</v>
      </c>
      <c r="K461" s="6">
        <f t="shared" si="68"/>
        <v>0</v>
      </c>
      <c r="L461" s="7">
        <v>2</v>
      </c>
      <c r="M461" s="7"/>
      <c r="N461" s="6" t="b">
        <f t="shared" si="69"/>
        <v>0</v>
      </c>
      <c r="O461" s="6">
        <f t="shared" si="70"/>
        <v>0</v>
      </c>
      <c r="P461" s="6">
        <f>'Invoice Data'!$B461+'Invoice Data'!$E461-'Invoice Data'!$I461-'Invoice Data'!$N461+'Invoice Data'!$J461</f>
        <v>5373</v>
      </c>
      <c r="Q461" s="6">
        <f>_xlfn.IFNA(VLOOKUP('Invoice Data'!$A461,BPay!$B$4:$D$10,3,0),0)</f>
        <v>0</v>
      </c>
      <c r="R461" s="8">
        <f t="shared" si="71"/>
        <v>5373</v>
      </c>
    </row>
    <row r="462" spans="1:18" x14ac:dyDescent="0.25">
      <c r="A462" s="12">
        <v>35003</v>
      </c>
      <c r="B462" s="6">
        <v>0</v>
      </c>
      <c r="C462" s="23" t="str">
        <f t="shared" si="63"/>
        <v>A</v>
      </c>
      <c r="D462" s="7"/>
      <c r="E462" s="6">
        <v>3181</v>
      </c>
      <c r="F462" s="7">
        <v>1</v>
      </c>
      <c r="G462" s="7" t="str">
        <f t="shared" si="64"/>
        <v/>
      </c>
      <c r="H462" s="7">
        <f t="shared" si="65"/>
        <v>0</v>
      </c>
      <c r="I462" s="6">
        <f t="shared" si="66"/>
        <v>0</v>
      </c>
      <c r="J462" s="6" t="b">
        <f t="shared" si="67"/>
        <v>0</v>
      </c>
      <c r="K462" s="6">
        <f t="shared" si="68"/>
        <v>0</v>
      </c>
      <c r="L462" s="7">
        <v>4</v>
      </c>
      <c r="M462" s="7"/>
      <c r="N462" s="6" t="b">
        <f t="shared" si="69"/>
        <v>0</v>
      </c>
      <c r="O462" s="6">
        <f t="shared" si="70"/>
        <v>0</v>
      </c>
      <c r="P462" s="6">
        <f>'Invoice Data'!$B462+'Invoice Data'!$E462-'Invoice Data'!$I462-'Invoice Data'!$N462+'Invoice Data'!$J462</f>
        <v>3181</v>
      </c>
      <c r="Q462" s="6">
        <f>_xlfn.IFNA(VLOOKUP('Invoice Data'!$A462,BPay!$B$4:$D$10,3,0),0)</f>
        <v>0</v>
      </c>
      <c r="R462" s="8">
        <f t="shared" si="71"/>
        <v>3181</v>
      </c>
    </row>
    <row r="463" spans="1:18" x14ac:dyDescent="0.25">
      <c r="A463" s="12">
        <v>35012</v>
      </c>
      <c r="B463" s="6">
        <v>0</v>
      </c>
      <c r="C463" s="23" t="str">
        <f t="shared" si="63"/>
        <v>A</v>
      </c>
      <c r="D463" s="7"/>
      <c r="E463" s="6">
        <v>6754</v>
      </c>
      <c r="F463" s="7">
        <v>2</v>
      </c>
      <c r="G463" s="7" t="str">
        <f t="shared" si="64"/>
        <v>Y</v>
      </c>
      <c r="H463" s="7">
        <f t="shared" si="65"/>
        <v>337.70000000000005</v>
      </c>
      <c r="I463" s="6">
        <f t="shared" si="66"/>
        <v>337.70000000000005</v>
      </c>
      <c r="J463" s="6" t="b">
        <f t="shared" si="67"/>
        <v>0</v>
      </c>
      <c r="K463" s="6">
        <f t="shared" si="68"/>
        <v>0</v>
      </c>
      <c r="L463" s="7">
        <v>5</v>
      </c>
      <c r="M463" s="7"/>
      <c r="N463" s="6" t="b">
        <f t="shared" si="69"/>
        <v>0</v>
      </c>
      <c r="O463" s="6">
        <f t="shared" si="70"/>
        <v>0</v>
      </c>
      <c r="P463" s="6">
        <f>'Invoice Data'!$B463+'Invoice Data'!$E463-'Invoice Data'!$I463-'Invoice Data'!$N463+'Invoice Data'!$J463</f>
        <v>6416.3</v>
      </c>
      <c r="Q463" s="6">
        <f>_xlfn.IFNA(VLOOKUP('Invoice Data'!$A463,BPay!$B$4:$D$10,3,0),0)</f>
        <v>0</v>
      </c>
      <c r="R463" s="8">
        <f t="shared" si="71"/>
        <v>6416.3</v>
      </c>
    </row>
    <row r="464" spans="1:18" x14ac:dyDescent="0.25">
      <c r="A464" s="12">
        <v>35021</v>
      </c>
      <c r="B464" s="6">
        <v>0</v>
      </c>
      <c r="C464" s="23" t="str">
        <f t="shared" si="63"/>
        <v>A</v>
      </c>
      <c r="D464" s="7"/>
      <c r="E464" s="6">
        <v>4433</v>
      </c>
      <c r="F464" s="7">
        <v>1</v>
      </c>
      <c r="G464" s="7" t="str">
        <f t="shared" si="64"/>
        <v/>
      </c>
      <c r="H464" s="7">
        <f t="shared" si="65"/>
        <v>0</v>
      </c>
      <c r="I464" s="6">
        <f t="shared" si="66"/>
        <v>0</v>
      </c>
      <c r="J464" s="6" t="b">
        <f t="shared" si="67"/>
        <v>0</v>
      </c>
      <c r="K464" s="6">
        <f t="shared" si="68"/>
        <v>0</v>
      </c>
      <c r="L464" s="7">
        <v>7</v>
      </c>
      <c r="M464" s="7"/>
      <c r="N464" s="6" t="b">
        <f t="shared" si="69"/>
        <v>0</v>
      </c>
      <c r="O464" s="6">
        <f t="shared" si="70"/>
        <v>0</v>
      </c>
      <c r="P464" s="6">
        <f>'Invoice Data'!$B464+'Invoice Data'!$E464-'Invoice Data'!$I464-'Invoice Data'!$N464+'Invoice Data'!$J464</f>
        <v>4433</v>
      </c>
      <c r="Q464" s="6">
        <f>_xlfn.IFNA(VLOOKUP('Invoice Data'!$A464,BPay!$B$4:$D$10,3,0),0)</f>
        <v>0</v>
      </c>
      <c r="R464" s="8">
        <f t="shared" si="71"/>
        <v>4433</v>
      </c>
    </row>
    <row r="465" spans="1:18" x14ac:dyDescent="0.25">
      <c r="A465" s="12">
        <v>35030</v>
      </c>
      <c r="B465" s="6">
        <v>0</v>
      </c>
      <c r="C465" s="23" t="str">
        <f t="shared" si="63"/>
        <v>A</v>
      </c>
      <c r="D465" s="7"/>
      <c r="E465" s="6">
        <v>4028</v>
      </c>
      <c r="F465" s="7">
        <v>1</v>
      </c>
      <c r="G465" s="7" t="str">
        <f t="shared" si="64"/>
        <v/>
      </c>
      <c r="H465" s="7">
        <f t="shared" si="65"/>
        <v>0</v>
      </c>
      <c r="I465" s="6">
        <f t="shared" si="66"/>
        <v>0</v>
      </c>
      <c r="J465" s="6" t="b">
        <f t="shared" si="67"/>
        <v>0</v>
      </c>
      <c r="K465" s="6">
        <f t="shared" si="68"/>
        <v>0</v>
      </c>
      <c r="L465" s="7">
        <v>13</v>
      </c>
      <c r="M465" s="7"/>
      <c r="N465" s="6" t="b">
        <f t="shared" si="69"/>
        <v>0</v>
      </c>
      <c r="O465" s="6">
        <f t="shared" si="70"/>
        <v>0</v>
      </c>
      <c r="P465" s="6">
        <f>'Invoice Data'!$B465+'Invoice Data'!$E465-'Invoice Data'!$I465-'Invoice Data'!$N465+'Invoice Data'!$J465</f>
        <v>4028</v>
      </c>
      <c r="Q465" s="6">
        <f>_xlfn.IFNA(VLOOKUP('Invoice Data'!$A465,BPay!$B$4:$D$10,3,0),0)</f>
        <v>0</v>
      </c>
      <c r="R465" s="8">
        <f t="shared" si="71"/>
        <v>4028</v>
      </c>
    </row>
    <row r="466" spans="1:18" x14ac:dyDescent="0.25">
      <c r="A466" s="12">
        <v>35049</v>
      </c>
      <c r="B466" s="6">
        <v>0</v>
      </c>
      <c r="C466" s="23" t="str">
        <f t="shared" si="63"/>
        <v>A</v>
      </c>
      <c r="D466" s="7"/>
      <c r="E466" s="6">
        <v>4473</v>
      </c>
      <c r="F466" s="7">
        <v>1</v>
      </c>
      <c r="G466" s="7" t="str">
        <f t="shared" si="64"/>
        <v/>
      </c>
      <c r="H466" s="7">
        <f t="shared" si="65"/>
        <v>0</v>
      </c>
      <c r="I466" s="6">
        <f t="shared" si="66"/>
        <v>0</v>
      </c>
      <c r="J466" s="6" t="b">
        <f t="shared" si="67"/>
        <v>0</v>
      </c>
      <c r="K466" s="6">
        <f t="shared" si="68"/>
        <v>0</v>
      </c>
      <c r="L466" s="7">
        <v>8</v>
      </c>
      <c r="M466" s="7"/>
      <c r="N466" s="6" t="b">
        <f t="shared" si="69"/>
        <v>0</v>
      </c>
      <c r="O466" s="6">
        <f t="shared" si="70"/>
        <v>0</v>
      </c>
      <c r="P466" s="6">
        <f>'Invoice Data'!$B466+'Invoice Data'!$E466-'Invoice Data'!$I466-'Invoice Data'!$N466+'Invoice Data'!$J466</f>
        <v>4473</v>
      </c>
      <c r="Q466" s="6">
        <f>_xlfn.IFNA(VLOOKUP('Invoice Data'!$A466,BPay!$B$4:$D$10,3,0),0)</f>
        <v>0</v>
      </c>
      <c r="R466" s="8">
        <f t="shared" si="71"/>
        <v>4473</v>
      </c>
    </row>
    <row r="467" spans="1:18" x14ac:dyDescent="0.25">
      <c r="A467" s="12">
        <v>35058</v>
      </c>
      <c r="B467" s="6">
        <v>0</v>
      </c>
      <c r="C467" s="23" t="str">
        <f t="shared" si="63"/>
        <v>A</v>
      </c>
      <c r="D467" s="7"/>
      <c r="E467" s="6">
        <v>4043</v>
      </c>
      <c r="F467" s="7">
        <v>1</v>
      </c>
      <c r="G467" s="7" t="str">
        <f t="shared" si="64"/>
        <v/>
      </c>
      <c r="H467" s="7">
        <f t="shared" si="65"/>
        <v>0</v>
      </c>
      <c r="I467" s="6">
        <f t="shared" si="66"/>
        <v>0</v>
      </c>
      <c r="J467" s="6" t="b">
        <f t="shared" si="67"/>
        <v>0</v>
      </c>
      <c r="K467" s="6">
        <f t="shared" si="68"/>
        <v>0</v>
      </c>
      <c r="L467" s="7">
        <v>12</v>
      </c>
      <c r="M467" s="7"/>
      <c r="N467" s="6" t="b">
        <f t="shared" si="69"/>
        <v>0</v>
      </c>
      <c r="O467" s="6">
        <f t="shared" si="70"/>
        <v>0</v>
      </c>
      <c r="P467" s="6">
        <f>'Invoice Data'!$B467+'Invoice Data'!$E467-'Invoice Data'!$I467-'Invoice Data'!$N467+'Invoice Data'!$J467</f>
        <v>4043</v>
      </c>
      <c r="Q467" s="6">
        <f>_xlfn.IFNA(VLOOKUP('Invoice Data'!$A467,BPay!$B$4:$D$10,3,0),0)</f>
        <v>0</v>
      </c>
      <c r="R467" s="8">
        <f t="shared" si="71"/>
        <v>4043</v>
      </c>
    </row>
    <row r="468" spans="1:18" x14ac:dyDescent="0.25">
      <c r="A468" s="12">
        <v>35067</v>
      </c>
      <c r="B468" s="6">
        <v>0</v>
      </c>
      <c r="C468" s="23" t="str">
        <f t="shared" si="63"/>
        <v>A</v>
      </c>
      <c r="D468" s="7"/>
      <c r="E468" s="6">
        <v>9670</v>
      </c>
      <c r="F468" s="7">
        <v>2</v>
      </c>
      <c r="G468" s="7" t="str">
        <f t="shared" si="64"/>
        <v>Y</v>
      </c>
      <c r="H468" s="7">
        <f t="shared" si="65"/>
        <v>483.5</v>
      </c>
      <c r="I468" s="6">
        <f t="shared" si="66"/>
        <v>483.5</v>
      </c>
      <c r="J468" s="6" t="b">
        <f t="shared" si="67"/>
        <v>0</v>
      </c>
      <c r="K468" s="6">
        <f t="shared" si="68"/>
        <v>0</v>
      </c>
      <c r="L468" s="7">
        <v>7</v>
      </c>
      <c r="M468" s="7"/>
      <c r="N468" s="6" t="b">
        <f t="shared" si="69"/>
        <v>0</v>
      </c>
      <c r="O468" s="6">
        <f t="shared" si="70"/>
        <v>0</v>
      </c>
      <c r="P468" s="6">
        <f>'Invoice Data'!$B468+'Invoice Data'!$E468-'Invoice Data'!$I468-'Invoice Data'!$N468+'Invoice Data'!$J468</f>
        <v>9186.5</v>
      </c>
      <c r="Q468" s="6">
        <f>_xlfn.IFNA(VLOOKUP('Invoice Data'!$A468,BPay!$B$4:$D$10,3,0),0)</f>
        <v>0</v>
      </c>
      <c r="R468" s="8">
        <f t="shared" si="71"/>
        <v>9186.5</v>
      </c>
    </row>
    <row r="469" spans="1:18" x14ac:dyDescent="0.25">
      <c r="A469" s="12">
        <v>35076</v>
      </c>
      <c r="B469" s="6">
        <v>0</v>
      </c>
      <c r="C469" s="23" t="str">
        <f t="shared" si="63"/>
        <v>A</v>
      </c>
      <c r="D469" s="7"/>
      <c r="E469" s="6">
        <v>4811</v>
      </c>
      <c r="F469" s="7">
        <v>1</v>
      </c>
      <c r="G469" s="7" t="str">
        <f t="shared" si="64"/>
        <v/>
      </c>
      <c r="H469" s="7">
        <f t="shared" si="65"/>
        <v>0</v>
      </c>
      <c r="I469" s="6">
        <f t="shared" si="66"/>
        <v>0</v>
      </c>
      <c r="J469" s="6" t="b">
        <f t="shared" si="67"/>
        <v>0</v>
      </c>
      <c r="K469" s="6">
        <f t="shared" si="68"/>
        <v>0</v>
      </c>
      <c r="L469" s="7">
        <v>6</v>
      </c>
      <c r="M469" s="7"/>
      <c r="N469" s="6" t="b">
        <f t="shared" si="69"/>
        <v>0</v>
      </c>
      <c r="O469" s="6">
        <f t="shared" si="70"/>
        <v>0</v>
      </c>
      <c r="P469" s="6">
        <f>'Invoice Data'!$B469+'Invoice Data'!$E469-'Invoice Data'!$I469-'Invoice Data'!$N469+'Invoice Data'!$J469</f>
        <v>4811</v>
      </c>
      <c r="Q469" s="6">
        <f>_xlfn.IFNA(VLOOKUP('Invoice Data'!$A469,BPay!$B$4:$D$10,3,0),0)</f>
        <v>0</v>
      </c>
      <c r="R469" s="8">
        <f t="shared" si="71"/>
        <v>4811</v>
      </c>
    </row>
    <row r="470" spans="1:18" x14ac:dyDescent="0.25">
      <c r="A470" s="12">
        <v>35085</v>
      </c>
      <c r="B470" s="6">
        <v>0</v>
      </c>
      <c r="C470" s="23" t="str">
        <f t="shared" si="63"/>
        <v>A</v>
      </c>
      <c r="D470" s="7"/>
      <c r="E470" s="6">
        <v>4942</v>
      </c>
      <c r="F470" s="7">
        <v>1</v>
      </c>
      <c r="G470" s="7" t="str">
        <f t="shared" si="64"/>
        <v/>
      </c>
      <c r="H470" s="7">
        <f t="shared" si="65"/>
        <v>0</v>
      </c>
      <c r="I470" s="6">
        <f t="shared" si="66"/>
        <v>0</v>
      </c>
      <c r="J470" s="6" t="b">
        <f t="shared" si="67"/>
        <v>0</v>
      </c>
      <c r="K470" s="6">
        <f t="shared" si="68"/>
        <v>0</v>
      </c>
      <c r="L470" s="7">
        <v>9</v>
      </c>
      <c r="M470" s="7"/>
      <c r="N470" s="6" t="b">
        <f t="shared" si="69"/>
        <v>0</v>
      </c>
      <c r="O470" s="6">
        <f t="shared" si="70"/>
        <v>0</v>
      </c>
      <c r="P470" s="6">
        <f>'Invoice Data'!$B470+'Invoice Data'!$E470-'Invoice Data'!$I470-'Invoice Data'!$N470+'Invoice Data'!$J470</f>
        <v>4942</v>
      </c>
      <c r="Q470" s="6">
        <f>_xlfn.IFNA(VLOOKUP('Invoice Data'!$A470,BPay!$B$4:$D$10,3,0),0)</f>
        <v>0</v>
      </c>
      <c r="R470" s="8">
        <f t="shared" si="71"/>
        <v>4942</v>
      </c>
    </row>
    <row r="471" spans="1:18" x14ac:dyDescent="0.25">
      <c r="A471" s="12">
        <v>35094</v>
      </c>
      <c r="B471" s="6">
        <v>0</v>
      </c>
      <c r="C471" s="23" t="str">
        <f t="shared" si="63"/>
        <v>A</v>
      </c>
      <c r="D471" s="7"/>
      <c r="E471" s="6">
        <v>4121</v>
      </c>
      <c r="F471" s="7">
        <v>1</v>
      </c>
      <c r="G471" s="7" t="str">
        <f t="shared" si="64"/>
        <v/>
      </c>
      <c r="H471" s="7">
        <f t="shared" si="65"/>
        <v>0</v>
      </c>
      <c r="I471" s="6">
        <f t="shared" si="66"/>
        <v>0</v>
      </c>
      <c r="J471" s="6" t="b">
        <f t="shared" si="67"/>
        <v>0</v>
      </c>
      <c r="K471" s="6">
        <f t="shared" si="68"/>
        <v>0</v>
      </c>
      <c r="L471" s="7">
        <v>16</v>
      </c>
      <c r="M471" s="7"/>
      <c r="N471" s="6" t="b">
        <f t="shared" si="69"/>
        <v>1</v>
      </c>
      <c r="O471" s="6">
        <f t="shared" si="70"/>
        <v>250</v>
      </c>
      <c r="P471" s="6">
        <f>'Invoice Data'!$B471+'Invoice Data'!$E471-'Invoice Data'!$I471-'Invoice Data'!$N471+'Invoice Data'!$J471</f>
        <v>4120</v>
      </c>
      <c r="Q471" s="6">
        <f>_xlfn.IFNA(VLOOKUP('Invoice Data'!$A471,BPay!$B$4:$D$10,3,0),0)</f>
        <v>0</v>
      </c>
      <c r="R471" s="8">
        <f t="shared" si="71"/>
        <v>4120</v>
      </c>
    </row>
    <row r="472" spans="1:18" x14ac:dyDescent="0.25">
      <c r="A472" s="12">
        <v>35101</v>
      </c>
      <c r="B472" s="6">
        <v>0</v>
      </c>
      <c r="C472" s="23" t="str">
        <f t="shared" si="63"/>
        <v>A</v>
      </c>
      <c r="D472" s="7"/>
      <c r="E472" s="6">
        <v>6909</v>
      </c>
      <c r="F472" s="7">
        <v>2</v>
      </c>
      <c r="G472" s="7" t="str">
        <f t="shared" si="64"/>
        <v>Y</v>
      </c>
      <c r="H472" s="7">
        <f t="shared" si="65"/>
        <v>345.45000000000005</v>
      </c>
      <c r="I472" s="6">
        <f t="shared" si="66"/>
        <v>345.45000000000005</v>
      </c>
      <c r="J472" s="6" t="b">
        <f t="shared" si="67"/>
        <v>0</v>
      </c>
      <c r="K472" s="6">
        <f t="shared" si="68"/>
        <v>0</v>
      </c>
      <c r="L472" s="7">
        <v>10</v>
      </c>
      <c r="M472" s="7"/>
      <c r="N472" s="6" t="b">
        <f t="shared" si="69"/>
        <v>0</v>
      </c>
      <c r="O472" s="6">
        <f t="shared" si="70"/>
        <v>0</v>
      </c>
      <c r="P472" s="6">
        <f>'Invoice Data'!$B472+'Invoice Data'!$E472-'Invoice Data'!$I472-'Invoice Data'!$N472+'Invoice Data'!$J472</f>
        <v>6563.55</v>
      </c>
      <c r="Q472" s="6">
        <f>_xlfn.IFNA(VLOOKUP('Invoice Data'!$A472,BPay!$B$4:$D$10,3,0),0)</f>
        <v>0</v>
      </c>
      <c r="R472" s="8">
        <f t="shared" si="71"/>
        <v>6563.55</v>
      </c>
    </row>
    <row r="473" spans="1:18" x14ac:dyDescent="0.25">
      <c r="A473" s="12">
        <v>35110</v>
      </c>
      <c r="B473" s="6">
        <v>0</v>
      </c>
      <c r="C473" s="23" t="str">
        <f t="shared" si="63"/>
        <v>A</v>
      </c>
      <c r="D473" s="7"/>
      <c r="E473" s="6">
        <v>6959</v>
      </c>
      <c r="F473" s="7">
        <v>2</v>
      </c>
      <c r="G473" s="7" t="str">
        <f t="shared" si="64"/>
        <v>Y</v>
      </c>
      <c r="H473" s="7">
        <f t="shared" si="65"/>
        <v>347.95000000000005</v>
      </c>
      <c r="I473" s="6">
        <f t="shared" si="66"/>
        <v>347.95000000000005</v>
      </c>
      <c r="J473" s="6" t="b">
        <f t="shared" si="67"/>
        <v>0</v>
      </c>
      <c r="K473" s="6">
        <f t="shared" si="68"/>
        <v>0</v>
      </c>
      <c r="L473" s="7">
        <v>12</v>
      </c>
      <c r="M473" s="7"/>
      <c r="N473" s="6" t="b">
        <f t="shared" si="69"/>
        <v>0</v>
      </c>
      <c r="O473" s="6">
        <f t="shared" si="70"/>
        <v>0</v>
      </c>
      <c r="P473" s="6">
        <f>'Invoice Data'!$B473+'Invoice Data'!$E473-'Invoice Data'!$I473-'Invoice Data'!$N473+'Invoice Data'!$J473</f>
        <v>6611.05</v>
      </c>
      <c r="Q473" s="6">
        <f>_xlfn.IFNA(VLOOKUP('Invoice Data'!$A473,BPay!$B$4:$D$10,3,0),0)</f>
        <v>0</v>
      </c>
      <c r="R473" s="8">
        <f t="shared" si="71"/>
        <v>6611.05</v>
      </c>
    </row>
    <row r="474" spans="1:18" x14ac:dyDescent="0.25">
      <c r="A474" s="12">
        <v>35129</v>
      </c>
      <c r="B474" s="6">
        <v>0</v>
      </c>
      <c r="C474" s="23" t="str">
        <f t="shared" si="63"/>
        <v>A</v>
      </c>
      <c r="D474" s="7"/>
      <c r="E474" s="6">
        <v>8767</v>
      </c>
      <c r="F474" s="7">
        <v>2</v>
      </c>
      <c r="G474" s="7" t="str">
        <f t="shared" si="64"/>
        <v>Y</v>
      </c>
      <c r="H474" s="7">
        <f t="shared" si="65"/>
        <v>438.35</v>
      </c>
      <c r="I474" s="6">
        <f t="shared" si="66"/>
        <v>438.35</v>
      </c>
      <c r="J474" s="6" t="b">
        <f t="shared" si="67"/>
        <v>0</v>
      </c>
      <c r="K474" s="6">
        <f t="shared" si="68"/>
        <v>0</v>
      </c>
      <c r="L474" s="7">
        <v>9</v>
      </c>
      <c r="M474" s="7"/>
      <c r="N474" s="6" t="b">
        <f t="shared" si="69"/>
        <v>0</v>
      </c>
      <c r="O474" s="6">
        <f t="shared" si="70"/>
        <v>0</v>
      </c>
      <c r="P474" s="6">
        <f>'Invoice Data'!$B474+'Invoice Data'!$E474-'Invoice Data'!$I474-'Invoice Data'!$N474+'Invoice Data'!$J474</f>
        <v>8328.65</v>
      </c>
      <c r="Q474" s="6">
        <f>_xlfn.IFNA(VLOOKUP('Invoice Data'!$A474,BPay!$B$4:$D$10,3,0),0)</f>
        <v>0</v>
      </c>
      <c r="R474" s="8">
        <f t="shared" si="71"/>
        <v>8328.65</v>
      </c>
    </row>
    <row r="475" spans="1:18" x14ac:dyDescent="0.25">
      <c r="A475" s="12">
        <v>35138</v>
      </c>
      <c r="B475" s="6">
        <v>0</v>
      </c>
      <c r="C475" s="23" t="str">
        <f t="shared" si="63"/>
        <v>A</v>
      </c>
      <c r="D475" s="7"/>
      <c r="E475" s="6">
        <v>5057</v>
      </c>
      <c r="F475" s="7">
        <v>1</v>
      </c>
      <c r="G475" s="7" t="str">
        <f t="shared" si="64"/>
        <v/>
      </c>
      <c r="H475" s="7">
        <f t="shared" si="65"/>
        <v>0</v>
      </c>
      <c r="I475" s="6">
        <f t="shared" si="66"/>
        <v>0</v>
      </c>
      <c r="J475" s="6" t="b">
        <f t="shared" si="67"/>
        <v>0</v>
      </c>
      <c r="K475" s="6">
        <f t="shared" si="68"/>
        <v>0</v>
      </c>
      <c r="L475" s="7">
        <v>12</v>
      </c>
      <c r="M475" s="7"/>
      <c r="N475" s="6" t="b">
        <f t="shared" si="69"/>
        <v>0</v>
      </c>
      <c r="O475" s="6">
        <f t="shared" si="70"/>
        <v>0</v>
      </c>
      <c r="P475" s="6">
        <f>'Invoice Data'!$B475+'Invoice Data'!$E475-'Invoice Data'!$I475-'Invoice Data'!$N475+'Invoice Data'!$J475</f>
        <v>5057</v>
      </c>
      <c r="Q475" s="6">
        <f>_xlfn.IFNA(VLOOKUP('Invoice Data'!$A475,BPay!$B$4:$D$10,3,0),0)</f>
        <v>0</v>
      </c>
      <c r="R475" s="8">
        <f t="shared" si="71"/>
        <v>5057</v>
      </c>
    </row>
    <row r="476" spans="1:18" x14ac:dyDescent="0.25">
      <c r="A476" s="12">
        <v>35147</v>
      </c>
      <c r="B476" s="6">
        <v>0</v>
      </c>
      <c r="C476" s="23" t="str">
        <f t="shared" si="63"/>
        <v>A</v>
      </c>
      <c r="D476" s="7"/>
      <c r="E476" s="6">
        <v>5031</v>
      </c>
      <c r="F476" s="7">
        <v>1</v>
      </c>
      <c r="G476" s="7" t="str">
        <f t="shared" si="64"/>
        <v/>
      </c>
      <c r="H476" s="7">
        <f t="shared" si="65"/>
        <v>0</v>
      </c>
      <c r="I476" s="6">
        <f t="shared" si="66"/>
        <v>0</v>
      </c>
      <c r="J476" s="6" t="b">
        <f t="shared" si="67"/>
        <v>0</v>
      </c>
      <c r="K476" s="6">
        <f t="shared" si="68"/>
        <v>0</v>
      </c>
      <c r="L476" s="7">
        <v>0</v>
      </c>
      <c r="M476" s="7"/>
      <c r="N476" s="6" t="b">
        <f t="shared" si="69"/>
        <v>0</v>
      </c>
      <c r="O476" s="6">
        <f t="shared" si="70"/>
        <v>0</v>
      </c>
      <c r="P476" s="6">
        <f>'Invoice Data'!$B476+'Invoice Data'!$E476-'Invoice Data'!$I476-'Invoice Data'!$N476+'Invoice Data'!$J476</f>
        <v>5031</v>
      </c>
      <c r="Q476" s="6">
        <f>_xlfn.IFNA(VLOOKUP('Invoice Data'!$A476,BPay!$B$4:$D$10,3,0),0)</f>
        <v>0</v>
      </c>
      <c r="R476" s="8">
        <f t="shared" si="71"/>
        <v>5031</v>
      </c>
    </row>
    <row r="477" spans="1:18" x14ac:dyDescent="0.25">
      <c r="A477" s="12">
        <v>35156</v>
      </c>
      <c r="B477" s="6">
        <v>0</v>
      </c>
      <c r="C477" s="23" t="str">
        <f t="shared" si="63"/>
        <v>A</v>
      </c>
      <c r="D477" s="7"/>
      <c r="E477" s="6">
        <v>5510</v>
      </c>
      <c r="F477" s="7">
        <v>1</v>
      </c>
      <c r="G477" s="7" t="str">
        <f t="shared" si="64"/>
        <v/>
      </c>
      <c r="H477" s="7">
        <f t="shared" si="65"/>
        <v>0</v>
      </c>
      <c r="I477" s="6">
        <f t="shared" si="66"/>
        <v>0</v>
      </c>
      <c r="J477" s="6" t="b">
        <f t="shared" si="67"/>
        <v>0</v>
      </c>
      <c r="K477" s="6">
        <f t="shared" si="68"/>
        <v>0</v>
      </c>
      <c r="L477" s="7">
        <v>11</v>
      </c>
      <c r="M477" s="7"/>
      <c r="N477" s="6" t="b">
        <f t="shared" si="69"/>
        <v>0</v>
      </c>
      <c r="O477" s="6">
        <f t="shared" si="70"/>
        <v>0</v>
      </c>
      <c r="P477" s="6">
        <f>'Invoice Data'!$B477+'Invoice Data'!$E477-'Invoice Data'!$I477-'Invoice Data'!$N477+'Invoice Data'!$J477</f>
        <v>5510</v>
      </c>
      <c r="Q477" s="6">
        <f>_xlfn.IFNA(VLOOKUP('Invoice Data'!$A477,BPay!$B$4:$D$10,3,0),0)</f>
        <v>0</v>
      </c>
      <c r="R477" s="8">
        <f t="shared" si="71"/>
        <v>5510</v>
      </c>
    </row>
    <row r="478" spans="1:18" x14ac:dyDescent="0.25">
      <c r="A478" s="12">
        <v>35165</v>
      </c>
      <c r="B478" s="6">
        <v>0</v>
      </c>
      <c r="C478" s="23" t="str">
        <f t="shared" si="63"/>
        <v>A</v>
      </c>
      <c r="D478" s="7"/>
      <c r="E478" s="6">
        <v>4334</v>
      </c>
      <c r="F478" s="7">
        <v>1</v>
      </c>
      <c r="G478" s="7" t="str">
        <f t="shared" si="64"/>
        <v/>
      </c>
      <c r="H478" s="7">
        <f t="shared" si="65"/>
        <v>0</v>
      </c>
      <c r="I478" s="6">
        <f t="shared" si="66"/>
        <v>0</v>
      </c>
      <c r="J478" s="6" t="b">
        <f t="shared" si="67"/>
        <v>0</v>
      </c>
      <c r="K478" s="6">
        <f t="shared" si="68"/>
        <v>0</v>
      </c>
      <c r="L478" s="7">
        <v>3</v>
      </c>
      <c r="M478" s="7"/>
      <c r="N478" s="6" t="b">
        <f t="shared" si="69"/>
        <v>0</v>
      </c>
      <c r="O478" s="6">
        <f t="shared" si="70"/>
        <v>0</v>
      </c>
      <c r="P478" s="6">
        <f>'Invoice Data'!$B478+'Invoice Data'!$E478-'Invoice Data'!$I478-'Invoice Data'!$N478+'Invoice Data'!$J478</f>
        <v>4334</v>
      </c>
      <c r="Q478" s="6">
        <f>_xlfn.IFNA(VLOOKUP('Invoice Data'!$A478,BPay!$B$4:$D$10,3,0),0)</f>
        <v>0</v>
      </c>
      <c r="R478" s="8">
        <f t="shared" si="71"/>
        <v>4334</v>
      </c>
    </row>
    <row r="479" spans="1:18" x14ac:dyDescent="0.25">
      <c r="A479" s="12">
        <v>35174</v>
      </c>
      <c r="B479" s="6">
        <v>0</v>
      </c>
      <c r="C479" s="23" t="str">
        <f t="shared" si="63"/>
        <v>A</v>
      </c>
      <c r="D479" s="7"/>
      <c r="E479" s="6">
        <v>4137</v>
      </c>
      <c r="F479" s="7">
        <v>1</v>
      </c>
      <c r="G479" s="7" t="str">
        <f t="shared" si="64"/>
        <v/>
      </c>
      <c r="H479" s="7">
        <f t="shared" si="65"/>
        <v>0</v>
      </c>
      <c r="I479" s="6">
        <f t="shared" si="66"/>
        <v>0</v>
      </c>
      <c r="J479" s="6" t="b">
        <f t="shared" si="67"/>
        <v>0</v>
      </c>
      <c r="K479" s="6">
        <f t="shared" si="68"/>
        <v>0</v>
      </c>
      <c r="L479" s="7">
        <v>8</v>
      </c>
      <c r="M479" s="7"/>
      <c r="N479" s="6" t="b">
        <f t="shared" si="69"/>
        <v>0</v>
      </c>
      <c r="O479" s="6">
        <f t="shared" si="70"/>
        <v>0</v>
      </c>
      <c r="P479" s="6">
        <f>'Invoice Data'!$B479+'Invoice Data'!$E479-'Invoice Data'!$I479-'Invoice Data'!$N479+'Invoice Data'!$J479</f>
        <v>4137</v>
      </c>
      <c r="Q479" s="6">
        <f>_xlfn.IFNA(VLOOKUP('Invoice Data'!$A479,BPay!$B$4:$D$10,3,0),0)</f>
        <v>0</v>
      </c>
      <c r="R479" s="8">
        <f t="shared" si="71"/>
        <v>4137</v>
      </c>
    </row>
    <row r="480" spans="1:18" x14ac:dyDescent="0.25">
      <c r="A480" s="12">
        <v>35183</v>
      </c>
      <c r="B480" s="6">
        <v>0</v>
      </c>
      <c r="C480" s="23" t="str">
        <f t="shared" si="63"/>
        <v>A</v>
      </c>
      <c r="D480" s="7"/>
      <c r="E480" s="6">
        <v>4824</v>
      </c>
      <c r="F480" s="7">
        <v>1</v>
      </c>
      <c r="G480" s="7" t="str">
        <f t="shared" si="64"/>
        <v/>
      </c>
      <c r="H480" s="7">
        <f t="shared" si="65"/>
        <v>0</v>
      </c>
      <c r="I480" s="6">
        <f t="shared" si="66"/>
        <v>0</v>
      </c>
      <c r="J480" s="6" t="b">
        <f t="shared" si="67"/>
        <v>0</v>
      </c>
      <c r="K480" s="6">
        <f t="shared" si="68"/>
        <v>0</v>
      </c>
      <c r="L480" s="7">
        <v>7</v>
      </c>
      <c r="M480" s="7"/>
      <c r="N480" s="6" t="b">
        <f t="shared" si="69"/>
        <v>0</v>
      </c>
      <c r="O480" s="6">
        <f t="shared" si="70"/>
        <v>0</v>
      </c>
      <c r="P480" s="6">
        <f>'Invoice Data'!$B480+'Invoice Data'!$E480-'Invoice Data'!$I480-'Invoice Data'!$N480+'Invoice Data'!$J480</f>
        <v>4824</v>
      </c>
      <c r="Q480" s="6">
        <f>_xlfn.IFNA(VLOOKUP('Invoice Data'!$A480,BPay!$B$4:$D$10,3,0),0)</f>
        <v>0</v>
      </c>
      <c r="R480" s="8">
        <f t="shared" si="71"/>
        <v>4824</v>
      </c>
    </row>
    <row r="481" spans="1:18" x14ac:dyDescent="0.25">
      <c r="A481" s="12">
        <v>35192</v>
      </c>
      <c r="B481" s="6">
        <v>0</v>
      </c>
      <c r="C481" s="23" t="str">
        <f t="shared" si="63"/>
        <v>A</v>
      </c>
      <c r="D481" s="7"/>
      <c r="E481" s="6">
        <v>7869</v>
      </c>
      <c r="F481" s="7">
        <v>2</v>
      </c>
      <c r="G481" s="7" t="str">
        <f t="shared" si="64"/>
        <v>Y</v>
      </c>
      <c r="H481" s="7">
        <f t="shared" si="65"/>
        <v>393.45000000000005</v>
      </c>
      <c r="I481" s="6">
        <f t="shared" si="66"/>
        <v>393.45000000000005</v>
      </c>
      <c r="J481" s="6" t="b">
        <f t="shared" si="67"/>
        <v>0</v>
      </c>
      <c r="K481" s="6">
        <f t="shared" si="68"/>
        <v>0</v>
      </c>
      <c r="L481" s="7">
        <v>16</v>
      </c>
      <c r="M481" s="7"/>
      <c r="N481" s="6" t="b">
        <f t="shared" si="69"/>
        <v>1</v>
      </c>
      <c r="O481" s="6">
        <f t="shared" si="70"/>
        <v>250</v>
      </c>
      <c r="P481" s="6">
        <f>'Invoice Data'!$B481+'Invoice Data'!$E481-'Invoice Data'!$I481-'Invoice Data'!$N481+'Invoice Data'!$J481</f>
        <v>7474.55</v>
      </c>
      <c r="Q481" s="6">
        <f>_xlfn.IFNA(VLOOKUP('Invoice Data'!$A481,BPay!$B$4:$D$10,3,0),0)</f>
        <v>0</v>
      </c>
      <c r="R481" s="8">
        <f t="shared" si="71"/>
        <v>7474.55</v>
      </c>
    </row>
    <row r="482" spans="1:18" x14ac:dyDescent="0.25">
      <c r="A482" s="12">
        <v>35209</v>
      </c>
      <c r="B482" s="6">
        <v>0</v>
      </c>
      <c r="C482" s="23" t="str">
        <f t="shared" si="63"/>
        <v>A</v>
      </c>
      <c r="D482" s="7"/>
      <c r="E482" s="6">
        <v>3578</v>
      </c>
      <c r="F482" s="7">
        <v>1</v>
      </c>
      <c r="G482" s="7" t="str">
        <f t="shared" si="64"/>
        <v/>
      </c>
      <c r="H482" s="7">
        <f t="shared" si="65"/>
        <v>0</v>
      </c>
      <c r="I482" s="6">
        <f t="shared" si="66"/>
        <v>0</v>
      </c>
      <c r="J482" s="6" t="b">
        <f t="shared" si="67"/>
        <v>0</v>
      </c>
      <c r="K482" s="6">
        <f t="shared" si="68"/>
        <v>0</v>
      </c>
      <c r="L482" s="7">
        <v>12</v>
      </c>
      <c r="M482" s="7"/>
      <c r="N482" s="6" t="b">
        <f t="shared" si="69"/>
        <v>0</v>
      </c>
      <c r="O482" s="6">
        <f t="shared" si="70"/>
        <v>0</v>
      </c>
      <c r="P482" s="6">
        <f>'Invoice Data'!$B482+'Invoice Data'!$E482-'Invoice Data'!$I482-'Invoice Data'!$N482+'Invoice Data'!$J482</f>
        <v>3578</v>
      </c>
      <c r="Q482" s="6">
        <f>_xlfn.IFNA(VLOOKUP('Invoice Data'!$A482,BPay!$B$4:$D$10,3,0),0)</f>
        <v>0</v>
      </c>
      <c r="R482" s="8">
        <f t="shared" si="71"/>
        <v>3578</v>
      </c>
    </row>
    <row r="483" spans="1:18" x14ac:dyDescent="0.25">
      <c r="A483" s="12">
        <v>35218</v>
      </c>
      <c r="B483" s="6">
        <v>0</v>
      </c>
      <c r="C483" s="23" t="str">
        <f t="shared" si="63"/>
        <v>A</v>
      </c>
      <c r="D483" s="7"/>
      <c r="E483" s="6">
        <v>9650</v>
      </c>
      <c r="F483" s="7">
        <v>2</v>
      </c>
      <c r="G483" s="7" t="str">
        <f t="shared" si="64"/>
        <v>Y</v>
      </c>
      <c r="H483" s="7">
        <f t="shared" si="65"/>
        <v>482.5</v>
      </c>
      <c r="I483" s="6">
        <f t="shared" si="66"/>
        <v>482.5</v>
      </c>
      <c r="J483" s="6" t="b">
        <f t="shared" si="67"/>
        <v>0</v>
      </c>
      <c r="K483" s="6">
        <f t="shared" si="68"/>
        <v>0</v>
      </c>
      <c r="L483" s="7">
        <v>8</v>
      </c>
      <c r="M483" s="7"/>
      <c r="N483" s="6" t="b">
        <f t="shared" si="69"/>
        <v>0</v>
      </c>
      <c r="O483" s="6">
        <f t="shared" si="70"/>
        <v>0</v>
      </c>
      <c r="P483" s="6">
        <f>'Invoice Data'!$B483+'Invoice Data'!$E483-'Invoice Data'!$I483-'Invoice Data'!$N483+'Invoice Data'!$J483</f>
        <v>9167.5</v>
      </c>
      <c r="Q483" s="6">
        <f>_xlfn.IFNA(VLOOKUP('Invoice Data'!$A483,BPay!$B$4:$D$10,3,0),0)</f>
        <v>0</v>
      </c>
      <c r="R483" s="8">
        <f t="shared" si="71"/>
        <v>9167.5</v>
      </c>
    </row>
    <row r="484" spans="1:18" x14ac:dyDescent="0.25">
      <c r="A484" s="12">
        <v>35227</v>
      </c>
      <c r="B484" s="6">
        <v>0</v>
      </c>
      <c r="C484" s="23" t="str">
        <f t="shared" si="63"/>
        <v>A</v>
      </c>
      <c r="D484" s="7"/>
      <c r="E484" s="6">
        <v>9211</v>
      </c>
      <c r="F484" s="7">
        <v>2</v>
      </c>
      <c r="G484" s="7" t="str">
        <f t="shared" si="64"/>
        <v>Y</v>
      </c>
      <c r="H484" s="7">
        <f t="shared" si="65"/>
        <v>460.55</v>
      </c>
      <c r="I484" s="6">
        <f t="shared" si="66"/>
        <v>460.55</v>
      </c>
      <c r="J484" s="6" t="b">
        <f t="shared" si="67"/>
        <v>0</v>
      </c>
      <c r="K484" s="6">
        <f t="shared" si="68"/>
        <v>0</v>
      </c>
      <c r="L484" s="7">
        <v>16</v>
      </c>
      <c r="M484" s="7"/>
      <c r="N484" s="6" t="b">
        <f t="shared" si="69"/>
        <v>1</v>
      </c>
      <c r="O484" s="6">
        <f t="shared" si="70"/>
        <v>250</v>
      </c>
      <c r="P484" s="6">
        <f>'Invoice Data'!$B484+'Invoice Data'!$E484-'Invoice Data'!$I484-'Invoice Data'!$N484+'Invoice Data'!$J484</f>
        <v>8749.4500000000007</v>
      </c>
      <c r="Q484" s="6">
        <f>_xlfn.IFNA(VLOOKUP('Invoice Data'!$A484,BPay!$B$4:$D$10,3,0),0)</f>
        <v>0</v>
      </c>
      <c r="R484" s="8">
        <f t="shared" si="71"/>
        <v>8749.4500000000007</v>
      </c>
    </row>
    <row r="485" spans="1:18" x14ac:dyDescent="0.25">
      <c r="A485" s="12">
        <v>35236</v>
      </c>
      <c r="B485" s="6">
        <v>0</v>
      </c>
      <c r="C485" s="23" t="str">
        <f t="shared" si="63"/>
        <v>A</v>
      </c>
      <c r="D485" s="7"/>
      <c r="E485" s="6">
        <v>4926</v>
      </c>
      <c r="F485" s="7">
        <v>1</v>
      </c>
      <c r="G485" s="7" t="str">
        <f t="shared" si="64"/>
        <v/>
      </c>
      <c r="H485" s="7">
        <f t="shared" si="65"/>
        <v>0</v>
      </c>
      <c r="I485" s="6">
        <f t="shared" si="66"/>
        <v>0</v>
      </c>
      <c r="J485" s="6" t="b">
        <f t="shared" si="67"/>
        <v>0</v>
      </c>
      <c r="K485" s="6">
        <f t="shared" si="68"/>
        <v>0</v>
      </c>
      <c r="L485" s="7">
        <v>2</v>
      </c>
      <c r="M485" s="7"/>
      <c r="N485" s="6" t="b">
        <f t="shared" si="69"/>
        <v>0</v>
      </c>
      <c r="O485" s="6">
        <f t="shared" si="70"/>
        <v>0</v>
      </c>
      <c r="P485" s="6">
        <f>'Invoice Data'!$B485+'Invoice Data'!$E485-'Invoice Data'!$I485-'Invoice Data'!$N485+'Invoice Data'!$J485</f>
        <v>4926</v>
      </c>
      <c r="Q485" s="6">
        <f>_xlfn.IFNA(VLOOKUP('Invoice Data'!$A485,BPay!$B$4:$D$10,3,0),0)</f>
        <v>0</v>
      </c>
      <c r="R485" s="8">
        <f t="shared" si="71"/>
        <v>4926</v>
      </c>
    </row>
    <row r="486" spans="1:18" x14ac:dyDescent="0.25">
      <c r="A486" s="12">
        <v>35245</v>
      </c>
      <c r="B486" s="6">
        <v>0</v>
      </c>
      <c r="C486" s="23" t="str">
        <f t="shared" si="63"/>
        <v>A</v>
      </c>
      <c r="D486" s="7"/>
      <c r="E486" s="6">
        <v>5584</v>
      </c>
      <c r="F486" s="7">
        <v>1</v>
      </c>
      <c r="G486" s="7" t="str">
        <f t="shared" si="64"/>
        <v/>
      </c>
      <c r="H486" s="7">
        <f t="shared" si="65"/>
        <v>0</v>
      </c>
      <c r="I486" s="6">
        <f t="shared" si="66"/>
        <v>0</v>
      </c>
      <c r="J486" s="6" t="b">
        <f t="shared" si="67"/>
        <v>0</v>
      </c>
      <c r="K486" s="6">
        <f t="shared" si="68"/>
        <v>0</v>
      </c>
      <c r="L486" s="7">
        <v>7</v>
      </c>
      <c r="M486" s="7"/>
      <c r="N486" s="6" t="b">
        <f t="shared" si="69"/>
        <v>0</v>
      </c>
      <c r="O486" s="6">
        <f t="shared" si="70"/>
        <v>0</v>
      </c>
      <c r="P486" s="6">
        <f>'Invoice Data'!$B486+'Invoice Data'!$E486-'Invoice Data'!$I486-'Invoice Data'!$N486+'Invoice Data'!$J486</f>
        <v>5584</v>
      </c>
      <c r="Q486" s="6">
        <f>_xlfn.IFNA(VLOOKUP('Invoice Data'!$A486,BPay!$B$4:$D$10,3,0),0)</f>
        <v>0</v>
      </c>
      <c r="R486" s="8">
        <f t="shared" si="71"/>
        <v>5584</v>
      </c>
    </row>
    <row r="487" spans="1:18" x14ac:dyDescent="0.25">
      <c r="A487" s="12">
        <v>35254</v>
      </c>
      <c r="B487" s="6">
        <v>0</v>
      </c>
      <c r="C487" s="23" t="str">
        <f t="shared" si="63"/>
        <v>A</v>
      </c>
      <c r="D487" s="7"/>
      <c r="E487" s="6">
        <v>4973</v>
      </c>
      <c r="F487" s="7">
        <v>1</v>
      </c>
      <c r="G487" s="7" t="str">
        <f t="shared" si="64"/>
        <v/>
      </c>
      <c r="H487" s="7">
        <f t="shared" si="65"/>
        <v>0</v>
      </c>
      <c r="I487" s="6">
        <f t="shared" si="66"/>
        <v>0</v>
      </c>
      <c r="J487" s="6" t="b">
        <f t="shared" si="67"/>
        <v>0</v>
      </c>
      <c r="K487" s="6">
        <f t="shared" si="68"/>
        <v>0</v>
      </c>
      <c r="L487" s="7">
        <v>10</v>
      </c>
      <c r="M487" s="7"/>
      <c r="N487" s="6" t="b">
        <f t="shared" si="69"/>
        <v>0</v>
      </c>
      <c r="O487" s="6">
        <f t="shared" si="70"/>
        <v>0</v>
      </c>
      <c r="P487" s="6">
        <f>'Invoice Data'!$B487+'Invoice Data'!$E487-'Invoice Data'!$I487-'Invoice Data'!$N487+'Invoice Data'!$J487</f>
        <v>4973</v>
      </c>
      <c r="Q487" s="6">
        <f>_xlfn.IFNA(VLOOKUP('Invoice Data'!$A487,BPay!$B$4:$D$10,3,0),0)</f>
        <v>0</v>
      </c>
      <c r="R487" s="8">
        <f t="shared" si="71"/>
        <v>4973</v>
      </c>
    </row>
    <row r="488" spans="1:18" x14ac:dyDescent="0.25">
      <c r="A488" s="12">
        <v>35263</v>
      </c>
      <c r="B488" s="6">
        <v>0</v>
      </c>
      <c r="C488" s="23" t="str">
        <f t="shared" si="63"/>
        <v>A</v>
      </c>
      <c r="D488" s="7"/>
      <c r="E488" s="6">
        <v>9827</v>
      </c>
      <c r="F488" s="7">
        <v>2</v>
      </c>
      <c r="G488" s="7" t="str">
        <f t="shared" si="64"/>
        <v>Y</v>
      </c>
      <c r="H488" s="7">
        <f t="shared" si="65"/>
        <v>491.35</v>
      </c>
      <c r="I488" s="6">
        <f t="shared" si="66"/>
        <v>491.35</v>
      </c>
      <c r="J488" s="6" t="b">
        <f t="shared" si="67"/>
        <v>0</v>
      </c>
      <c r="K488" s="6">
        <f t="shared" si="68"/>
        <v>0</v>
      </c>
      <c r="L488" s="7">
        <v>16</v>
      </c>
      <c r="M488" s="7"/>
      <c r="N488" s="6" t="b">
        <f t="shared" si="69"/>
        <v>1</v>
      </c>
      <c r="O488" s="6">
        <f t="shared" si="70"/>
        <v>250</v>
      </c>
      <c r="P488" s="6">
        <f>'Invoice Data'!$B488+'Invoice Data'!$E488-'Invoice Data'!$I488-'Invoice Data'!$N488+'Invoice Data'!$J488</f>
        <v>9334.65</v>
      </c>
      <c r="Q488" s="6">
        <f>_xlfn.IFNA(VLOOKUP('Invoice Data'!$A488,BPay!$B$4:$D$10,3,0),0)</f>
        <v>0</v>
      </c>
      <c r="R488" s="8">
        <f t="shared" si="71"/>
        <v>9334.65</v>
      </c>
    </row>
    <row r="489" spans="1:18" x14ac:dyDescent="0.25">
      <c r="A489" s="12">
        <v>35272</v>
      </c>
      <c r="B489" s="6">
        <v>0</v>
      </c>
      <c r="C489" s="23" t="str">
        <f t="shared" si="63"/>
        <v>A</v>
      </c>
      <c r="D489" s="7"/>
      <c r="E489" s="6">
        <v>4434</v>
      </c>
      <c r="F489" s="7">
        <v>1</v>
      </c>
      <c r="G489" s="7" t="str">
        <f t="shared" si="64"/>
        <v/>
      </c>
      <c r="H489" s="7">
        <f t="shared" si="65"/>
        <v>0</v>
      </c>
      <c r="I489" s="6">
        <f t="shared" si="66"/>
        <v>0</v>
      </c>
      <c r="J489" s="6" t="b">
        <f t="shared" si="67"/>
        <v>0</v>
      </c>
      <c r="K489" s="6">
        <f t="shared" si="68"/>
        <v>0</v>
      </c>
      <c r="L489" s="7">
        <v>2</v>
      </c>
      <c r="M489" s="7"/>
      <c r="N489" s="6" t="b">
        <f t="shared" si="69"/>
        <v>0</v>
      </c>
      <c r="O489" s="6">
        <f t="shared" si="70"/>
        <v>0</v>
      </c>
      <c r="P489" s="6">
        <f>'Invoice Data'!$B489+'Invoice Data'!$E489-'Invoice Data'!$I489-'Invoice Data'!$N489+'Invoice Data'!$J489</f>
        <v>4434</v>
      </c>
      <c r="Q489" s="6">
        <f>_xlfn.IFNA(VLOOKUP('Invoice Data'!$A489,BPay!$B$4:$D$10,3,0),0)</f>
        <v>0</v>
      </c>
      <c r="R489" s="8">
        <f t="shared" si="71"/>
        <v>4434</v>
      </c>
    </row>
    <row r="490" spans="1:18" x14ac:dyDescent="0.25">
      <c r="A490" s="12">
        <v>35281</v>
      </c>
      <c r="B490" s="6">
        <v>0</v>
      </c>
      <c r="C490" s="23" t="str">
        <f t="shared" si="63"/>
        <v>A</v>
      </c>
      <c r="D490" s="7"/>
      <c r="E490" s="6">
        <v>3812</v>
      </c>
      <c r="F490" s="7">
        <v>1</v>
      </c>
      <c r="G490" s="7" t="str">
        <f t="shared" si="64"/>
        <v/>
      </c>
      <c r="H490" s="7">
        <f t="shared" si="65"/>
        <v>0</v>
      </c>
      <c r="I490" s="6">
        <f t="shared" si="66"/>
        <v>0</v>
      </c>
      <c r="J490" s="6" t="b">
        <f t="shared" si="67"/>
        <v>0</v>
      </c>
      <c r="K490" s="6">
        <f t="shared" si="68"/>
        <v>0</v>
      </c>
      <c r="L490" s="7">
        <v>1</v>
      </c>
      <c r="M490" s="7"/>
      <c r="N490" s="6" t="b">
        <f t="shared" si="69"/>
        <v>0</v>
      </c>
      <c r="O490" s="6">
        <f t="shared" si="70"/>
        <v>0</v>
      </c>
      <c r="P490" s="6">
        <f>'Invoice Data'!$B490+'Invoice Data'!$E490-'Invoice Data'!$I490-'Invoice Data'!$N490+'Invoice Data'!$J490</f>
        <v>3812</v>
      </c>
      <c r="Q490" s="6">
        <f>_xlfn.IFNA(VLOOKUP('Invoice Data'!$A490,BPay!$B$4:$D$10,3,0),0)</f>
        <v>0</v>
      </c>
      <c r="R490" s="8">
        <f t="shared" si="71"/>
        <v>3812</v>
      </c>
    </row>
    <row r="491" spans="1:18" x14ac:dyDescent="0.25">
      <c r="A491" s="12">
        <v>35290</v>
      </c>
      <c r="B491" s="6">
        <v>0</v>
      </c>
      <c r="C491" s="23" t="str">
        <f t="shared" si="63"/>
        <v>A</v>
      </c>
      <c r="D491" s="7"/>
      <c r="E491" s="6">
        <v>7182</v>
      </c>
      <c r="F491" s="7">
        <v>2</v>
      </c>
      <c r="G491" s="7" t="str">
        <f t="shared" si="64"/>
        <v>Y</v>
      </c>
      <c r="H491" s="7">
        <f t="shared" si="65"/>
        <v>359.1</v>
      </c>
      <c r="I491" s="6">
        <f t="shared" si="66"/>
        <v>359.1</v>
      </c>
      <c r="J491" s="6" t="b">
        <f t="shared" si="67"/>
        <v>0</v>
      </c>
      <c r="K491" s="6">
        <f t="shared" si="68"/>
        <v>0</v>
      </c>
      <c r="L491" s="7">
        <v>14</v>
      </c>
      <c r="M491" s="7"/>
      <c r="N491" s="6" t="b">
        <f t="shared" si="69"/>
        <v>0</v>
      </c>
      <c r="O491" s="6">
        <f t="shared" si="70"/>
        <v>0</v>
      </c>
      <c r="P491" s="6">
        <f>'Invoice Data'!$B491+'Invoice Data'!$E491-'Invoice Data'!$I491-'Invoice Data'!$N491+'Invoice Data'!$J491</f>
        <v>6822.9</v>
      </c>
      <c r="Q491" s="6">
        <f>_xlfn.IFNA(VLOOKUP('Invoice Data'!$A491,BPay!$B$4:$D$10,3,0),0)</f>
        <v>0</v>
      </c>
      <c r="R491" s="8">
        <f t="shared" si="71"/>
        <v>6822.9</v>
      </c>
    </row>
    <row r="492" spans="1:18" x14ac:dyDescent="0.25">
      <c r="A492" s="12">
        <v>35307</v>
      </c>
      <c r="B492" s="6">
        <v>0</v>
      </c>
      <c r="C492" s="23" t="str">
        <f t="shared" si="63"/>
        <v>A</v>
      </c>
      <c r="D492" s="7"/>
      <c r="E492" s="6">
        <v>4810</v>
      </c>
      <c r="F492" s="7">
        <v>1</v>
      </c>
      <c r="G492" s="7" t="str">
        <f t="shared" si="64"/>
        <v/>
      </c>
      <c r="H492" s="7">
        <f t="shared" si="65"/>
        <v>0</v>
      </c>
      <c r="I492" s="6">
        <f t="shared" si="66"/>
        <v>0</v>
      </c>
      <c r="J492" s="6" t="b">
        <f t="shared" si="67"/>
        <v>0</v>
      </c>
      <c r="K492" s="6">
        <f t="shared" si="68"/>
        <v>0</v>
      </c>
      <c r="L492" s="7">
        <v>9</v>
      </c>
      <c r="M492" s="7"/>
      <c r="N492" s="6" t="b">
        <f t="shared" si="69"/>
        <v>0</v>
      </c>
      <c r="O492" s="6">
        <f t="shared" si="70"/>
        <v>0</v>
      </c>
      <c r="P492" s="6">
        <f>'Invoice Data'!$B492+'Invoice Data'!$E492-'Invoice Data'!$I492-'Invoice Data'!$N492+'Invoice Data'!$J492</f>
        <v>4810</v>
      </c>
      <c r="Q492" s="6">
        <f>_xlfn.IFNA(VLOOKUP('Invoice Data'!$A492,BPay!$B$4:$D$10,3,0),0)</f>
        <v>0</v>
      </c>
      <c r="R492" s="8">
        <f t="shared" si="71"/>
        <v>4810</v>
      </c>
    </row>
    <row r="493" spans="1:18" x14ac:dyDescent="0.25">
      <c r="A493" s="12">
        <v>35316</v>
      </c>
      <c r="B493" s="6">
        <v>0</v>
      </c>
      <c r="C493" s="23" t="str">
        <f t="shared" si="63"/>
        <v>A</v>
      </c>
      <c r="D493" s="7"/>
      <c r="E493" s="6">
        <v>8549</v>
      </c>
      <c r="F493" s="7">
        <v>2</v>
      </c>
      <c r="G493" s="7" t="str">
        <f t="shared" si="64"/>
        <v>Y</v>
      </c>
      <c r="H493" s="7">
        <f t="shared" si="65"/>
        <v>427.45000000000005</v>
      </c>
      <c r="I493" s="6">
        <f t="shared" si="66"/>
        <v>427.45000000000005</v>
      </c>
      <c r="J493" s="6" t="b">
        <f t="shared" si="67"/>
        <v>0</v>
      </c>
      <c r="K493" s="6">
        <f t="shared" si="68"/>
        <v>0</v>
      </c>
      <c r="L493" s="7">
        <v>3</v>
      </c>
      <c r="M493" s="7"/>
      <c r="N493" s="6" t="b">
        <f t="shared" si="69"/>
        <v>0</v>
      </c>
      <c r="O493" s="6">
        <f t="shared" si="70"/>
        <v>0</v>
      </c>
      <c r="P493" s="6">
        <f>'Invoice Data'!$B493+'Invoice Data'!$E493-'Invoice Data'!$I493-'Invoice Data'!$N493+'Invoice Data'!$J493</f>
        <v>8121.55</v>
      </c>
      <c r="Q493" s="6">
        <f>_xlfn.IFNA(VLOOKUP('Invoice Data'!$A493,BPay!$B$4:$D$10,3,0),0)</f>
        <v>0</v>
      </c>
      <c r="R493" s="8">
        <f t="shared" si="71"/>
        <v>8121.55</v>
      </c>
    </row>
    <row r="494" spans="1:18" x14ac:dyDescent="0.25">
      <c r="A494" s="12">
        <v>35325</v>
      </c>
      <c r="B494" s="6">
        <v>0</v>
      </c>
      <c r="C494" s="23" t="str">
        <f t="shared" si="63"/>
        <v>A</v>
      </c>
      <c r="D494" s="7"/>
      <c r="E494" s="6">
        <v>4849</v>
      </c>
      <c r="F494" s="7">
        <v>1</v>
      </c>
      <c r="G494" s="7" t="str">
        <f t="shared" si="64"/>
        <v/>
      </c>
      <c r="H494" s="7">
        <f t="shared" si="65"/>
        <v>0</v>
      </c>
      <c r="I494" s="6">
        <f t="shared" si="66"/>
        <v>0</v>
      </c>
      <c r="J494" s="6" t="b">
        <f t="shared" si="67"/>
        <v>0</v>
      </c>
      <c r="K494" s="6">
        <f t="shared" si="68"/>
        <v>0</v>
      </c>
      <c r="L494" s="7">
        <v>3</v>
      </c>
      <c r="M494" s="7"/>
      <c r="N494" s="6" t="b">
        <f t="shared" si="69"/>
        <v>0</v>
      </c>
      <c r="O494" s="6">
        <f t="shared" si="70"/>
        <v>0</v>
      </c>
      <c r="P494" s="6">
        <f>'Invoice Data'!$B494+'Invoice Data'!$E494-'Invoice Data'!$I494-'Invoice Data'!$N494+'Invoice Data'!$J494</f>
        <v>4849</v>
      </c>
      <c r="Q494" s="6">
        <f>_xlfn.IFNA(VLOOKUP('Invoice Data'!$A494,BPay!$B$4:$D$10,3,0),0)</f>
        <v>0</v>
      </c>
      <c r="R494" s="8">
        <f t="shared" si="71"/>
        <v>4849</v>
      </c>
    </row>
    <row r="495" spans="1:18" x14ac:dyDescent="0.25">
      <c r="A495" s="12">
        <v>35334</v>
      </c>
      <c r="B495" s="6">
        <v>0</v>
      </c>
      <c r="C495" s="23" t="str">
        <f t="shared" si="63"/>
        <v>A</v>
      </c>
      <c r="D495" s="7"/>
      <c r="E495" s="6">
        <v>3522</v>
      </c>
      <c r="F495" s="7">
        <v>1</v>
      </c>
      <c r="G495" s="7" t="str">
        <f t="shared" si="64"/>
        <v/>
      </c>
      <c r="H495" s="7">
        <f t="shared" si="65"/>
        <v>0</v>
      </c>
      <c r="I495" s="6">
        <f t="shared" si="66"/>
        <v>0</v>
      </c>
      <c r="J495" s="6" t="b">
        <f t="shared" si="67"/>
        <v>0</v>
      </c>
      <c r="K495" s="6">
        <f t="shared" si="68"/>
        <v>0</v>
      </c>
      <c r="L495" s="7">
        <v>16</v>
      </c>
      <c r="M495" s="7"/>
      <c r="N495" s="6" t="b">
        <f t="shared" si="69"/>
        <v>1</v>
      </c>
      <c r="O495" s="6">
        <f t="shared" si="70"/>
        <v>250</v>
      </c>
      <c r="P495" s="6">
        <f>'Invoice Data'!$B495+'Invoice Data'!$E495-'Invoice Data'!$I495-'Invoice Data'!$N495+'Invoice Data'!$J495</f>
        <v>3521</v>
      </c>
      <c r="Q495" s="6">
        <f>_xlfn.IFNA(VLOOKUP('Invoice Data'!$A495,BPay!$B$4:$D$10,3,0),0)</f>
        <v>0</v>
      </c>
      <c r="R495" s="8">
        <f t="shared" si="71"/>
        <v>3521</v>
      </c>
    </row>
    <row r="496" spans="1:18" x14ac:dyDescent="0.25">
      <c r="A496" s="12">
        <v>35343</v>
      </c>
      <c r="B496" s="6">
        <v>0</v>
      </c>
      <c r="C496" s="23" t="str">
        <f t="shared" si="63"/>
        <v>A</v>
      </c>
      <c r="D496" s="7"/>
      <c r="E496" s="6">
        <v>5218</v>
      </c>
      <c r="F496" s="7">
        <v>1</v>
      </c>
      <c r="G496" s="7" t="str">
        <f t="shared" si="64"/>
        <v/>
      </c>
      <c r="H496" s="7">
        <f t="shared" si="65"/>
        <v>0</v>
      </c>
      <c r="I496" s="6">
        <f t="shared" si="66"/>
        <v>0</v>
      </c>
      <c r="J496" s="6" t="b">
        <f t="shared" si="67"/>
        <v>0</v>
      </c>
      <c r="K496" s="6">
        <f t="shared" si="68"/>
        <v>0</v>
      </c>
      <c r="L496" s="7">
        <v>3</v>
      </c>
      <c r="M496" s="7"/>
      <c r="N496" s="6" t="b">
        <f t="shared" si="69"/>
        <v>0</v>
      </c>
      <c r="O496" s="6">
        <f t="shared" si="70"/>
        <v>0</v>
      </c>
      <c r="P496" s="6">
        <f>'Invoice Data'!$B496+'Invoice Data'!$E496-'Invoice Data'!$I496-'Invoice Data'!$N496+'Invoice Data'!$J496</f>
        <v>5218</v>
      </c>
      <c r="Q496" s="6">
        <f>_xlfn.IFNA(VLOOKUP('Invoice Data'!$A496,BPay!$B$4:$D$10,3,0),0)</f>
        <v>0</v>
      </c>
      <c r="R496" s="8">
        <f t="shared" si="71"/>
        <v>5218</v>
      </c>
    </row>
    <row r="497" spans="1:18" x14ac:dyDescent="0.25">
      <c r="A497" s="12">
        <v>35352</v>
      </c>
      <c r="B497" s="6">
        <v>-1035</v>
      </c>
      <c r="C497" s="23" t="str">
        <f t="shared" si="63"/>
        <v>C</v>
      </c>
      <c r="D497" s="7" t="s">
        <v>7</v>
      </c>
      <c r="E497" s="6">
        <v>10024</v>
      </c>
      <c r="F497" s="7">
        <v>2</v>
      </c>
      <c r="G497" s="7" t="str">
        <f t="shared" si="64"/>
        <v>Y</v>
      </c>
      <c r="H497" s="7">
        <f t="shared" si="65"/>
        <v>501.20000000000005</v>
      </c>
      <c r="I497" s="6">
        <f t="shared" si="66"/>
        <v>501.20000000000005</v>
      </c>
      <c r="J497" s="6" t="b">
        <f t="shared" si="67"/>
        <v>0</v>
      </c>
      <c r="K497" s="6">
        <f t="shared" si="68"/>
        <v>0</v>
      </c>
      <c r="L497" s="7">
        <v>12</v>
      </c>
      <c r="M497" s="7"/>
      <c r="N497" s="6" t="b">
        <f t="shared" si="69"/>
        <v>0</v>
      </c>
      <c r="O497" s="6">
        <f t="shared" si="70"/>
        <v>0</v>
      </c>
      <c r="P497" s="6">
        <f>'Invoice Data'!$B497+'Invoice Data'!$E497-'Invoice Data'!$I497-'Invoice Data'!$N497+'Invoice Data'!$J497</f>
        <v>8487.7999999999993</v>
      </c>
      <c r="Q497" s="6">
        <f>_xlfn.IFNA(VLOOKUP('Invoice Data'!$A497,BPay!$B$4:$D$10,3,0),0)</f>
        <v>0</v>
      </c>
      <c r="R497" s="8">
        <f t="shared" si="71"/>
        <v>7452.7999999999993</v>
      </c>
    </row>
    <row r="498" spans="1:18" x14ac:dyDescent="0.25">
      <c r="A498" s="12">
        <v>35361</v>
      </c>
      <c r="B498" s="6">
        <v>0</v>
      </c>
      <c r="C498" s="23" t="str">
        <f t="shared" si="63"/>
        <v>A</v>
      </c>
      <c r="D498" s="7"/>
      <c r="E498" s="6">
        <v>4965</v>
      </c>
      <c r="F498" s="7">
        <v>1</v>
      </c>
      <c r="G498" s="7" t="str">
        <f t="shared" si="64"/>
        <v/>
      </c>
      <c r="H498" s="7">
        <f t="shared" si="65"/>
        <v>0</v>
      </c>
      <c r="I498" s="6">
        <f t="shared" si="66"/>
        <v>0</v>
      </c>
      <c r="J498" s="6" t="b">
        <f t="shared" si="67"/>
        <v>0</v>
      </c>
      <c r="K498" s="6">
        <f t="shared" si="68"/>
        <v>0</v>
      </c>
      <c r="L498" s="7">
        <v>8</v>
      </c>
      <c r="M498" s="7"/>
      <c r="N498" s="6" t="b">
        <f t="shared" si="69"/>
        <v>0</v>
      </c>
      <c r="O498" s="6">
        <f t="shared" si="70"/>
        <v>0</v>
      </c>
      <c r="P498" s="6">
        <f>'Invoice Data'!$B498+'Invoice Data'!$E498-'Invoice Data'!$I498-'Invoice Data'!$N498+'Invoice Data'!$J498</f>
        <v>4965</v>
      </c>
      <c r="Q498" s="6">
        <f>_xlfn.IFNA(VLOOKUP('Invoice Data'!$A498,BPay!$B$4:$D$10,3,0),0)</f>
        <v>0</v>
      </c>
      <c r="R498" s="8">
        <f t="shared" si="71"/>
        <v>4965</v>
      </c>
    </row>
    <row r="499" spans="1:18" x14ac:dyDescent="0.25">
      <c r="A499" s="12">
        <v>35370</v>
      </c>
      <c r="B499" s="6">
        <v>0</v>
      </c>
      <c r="C499" s="23" t="str">
        <f t="shared" si="63"/>
        <v>A</v>
      </c>
      <c r="D499" s="7"/>
      <c r="E499" s="6">
        <v>8108</v>
      </c>
      <c r="F499" s="7">
        <v>2</v>
      </c>
      <c r="G499" s="7" t="str">
        <f t="shared" si="64"/>
        <v>Y</v>
      </c>
      <c r="H499" s="7">
        <f t="shared" si="65"/>
        <v>405.40000000000003</v>
      </c>
      <c r="I499" s="6">
        <f t="shared" si="66"/>
        <v>405.40000000000003</v>
      </c>
      <c r="J499" s="6" t="b">
        <f t="shared" si="67"/>
        <v>0</v>
      </c>
      <c r="K499" s="6">
        <f t="shared" si="68"/>
        <v>0</v>
      </c>
      <c r="L499" s="7">
        <v>14</v>
      </c>
      <c r="M499" s="7"/>
      <c r="N499" s="6" t="b">
        <f t="shared" si="69"/>
        <v>0</v>
      </c>
      <c r="O499" s="6">
        <f t="shared" si="70"/>
        <v>0</v>
      </c>
      <c r="P499" s="6">
        <f>'Invoice Data'!$B499+'Invoice Data'!$E499-'Invoice Data'!$I499-'Invoice Data'!$N499+'Invoice Data'!$J499</f>
        <v>7702.6</v>
      </c>
      <c r="Q499" s="6">
        <f>_xlfn.IFNA(VLOOKUP('Invoice Data'!$A499,BPay!$B$4:$D$10,3,0),0)</f>
        <v>0</v>
      </c>
      <c r="R499" s="8">
        <f t="shared" si="71"/>
        <v>7702.6</v>
      </c>
    </row>
    <row r="500" spans="1:18" x14ac:dyDescent="0.25">
      <c r="A500" s="12">
        <v>35389</v>
      </c>
      <c r="B500" s="6">
        <v>0</v>
      </c>
      <c r="C500" s="23" t="str">
        <f t="shared" si="63"/>
        <v>A</v>
      </c>
      <c r="D500" s="7"/>
      <c r="E500" s="6">
        <v>8678</v>
      </c>
      <c r="F500" s="7">
        <v>2</v>
      </c>
      <c r="G500" s="7" t="str">
        <f t="shared" si="64"/>
        <v>Y</v>
      </c>
      <c r="H500" s="7">
        <f t="shared" si="65"/>
        <v>433.90000000000003</v>
      </c>
      <c r="I500" s="6">
        <f t="shared" si="66"/>
        <v>433.90000000000003</v>
      </c>
      <c r="J500" s="6" t="b">
        <f t="shared" si="67"/>
        <v>0</v>
      </c>
      <c r="K500" s="6">
        <f t="shared" si="68"/>
        <v>0</v>
      </c>
      <c r="L500" s="7">
        <v>9</v>
      </c>
      <c r="M500" s="7"/>
      <c r="N500" s="6" t="b">
        <f t="shared" si="69"/>
        <v>0</v>
      </c>
      <c r="O500" s="6">
        <f t="shared" si="70"/>
        <v>0</v>
      </c>
      <c r="P500" s="6">
        <f>'Invoice Data'!$B500+'Invoice Data'!$E500-'Invoice Data'!$I500-'Invoice Data'!$N500+'Invoice Data'!$J500</f>
        <v>8244.1</v>
      </c>
      <c r="Q500" s="6">
        <f>_xlfn.IFNA(VLOOKUP('Invoice Data'!$A500,BPay!$B$4:$D$10,3,0),0)</f>
        <v>0</v>
      </c>
      <c r="R500" s="8">
        <f t="shared" si="71"/>
        <v>8244.1</v>
      </c>
    </row>
    <row r="501" spans="1:18" x14ac:dyDescent="0.25">
      <c r="A501" s="12">
        <v>35398</v>
      </c>
      <c r="B501" s="6">
        <v>0</v>
      </c>
      <c r="C501" s="23" t="str">
        <f t="shared" si="63"/>
        <v>A</v>
      </c>
      <c r="D501" s="7"/>
      <c r="E501" s="6">
        <v>7324</v>
      </c>
      <c r="F501" s="7">
        <v>2</v>
      </c>
      <c r="G501" s="7" t="str">
        <f t="shared" si="64"/>
        <v>Y</v>
      </c>
      <c r="H501" s="7">
        <f t="shared" si="65"/>
        <v>366.20000000000005</v>
      </c>
      <c r="I501" s="6">
        <f t="shared" si="66"/>
        <v>366.20000000000005</v>
      </c>
      <c r="J501" s="6" t="b">
        <f t="shared" si="67"/>
        <v>0</v>
      </c>
      <c r="K501" s="6">
        <f t="shared" si="68"/>
        <v>0</v>
      </c>
      <c r="L501" s="7">
        <v>4</v>
      </c>
      <c r="M501" s="7"/>
      <c r="N501" s="6" t="b">
        <f t="shared" si="69"/>
        <v>0</v>
      </c>
      <c r="O501" s="6">
        <f t="shared" si="70"/>
        <v>0</v>
      </c>
      <c r="P501" s="6">
        <f>'Invoice Data'!$B501+'Invoice Data'!$E501-'Invoice Data'!$I501-'Invoice Data'!$N501+'Invoice Data'!$J501</f>
        <v>6957.8</v>
      </c>
      <c r="Q501" s="6">
        <f>_xlfn.IFNA(VLOOKUP('Invoice Data'!$A501,BPay!$B$4:$D$10,3,0),0)</f>
        <v>0</v>
      </c>
      <c r="R501" s="8">
        <f t="shared" si="71"/>
        <v>6957.8</v>
      </c>
    </row>
    <row r="502" spans="1:18" x14ac:dyDescent="0.25">
      <c r="A502" s="12">
        <v>35405</v>
      </c>
      <c r="B502" s="6">
        <v>0</v>
      </c>
      <c r="C502" s="23" t="str">
        <f t="shared" si="63"/>
        <v>A</v>
      </c>
      <c r="D502" s="7"/>
      <c r="E502" s="6">
        <v>3398</v>
      </c>
      <c r="F502" s="7">
        <v>1</v>
      </c>
      <c r="G502" s="7" t="str">
        <f t="shared" si="64"/>
        <v/>
      </c>
      <c r="H502" s="7">
        <f t="shared" si="65"/>
        <v>0</v>
      </c>
      <c r="I502" s="6">
        <f t="shared" si="66"/>
        <v>0</v>
      </c>
      <c r="J502" s="6" t="b">
        <f t="shared" si="67"/>
        <v>0</v>
      </c>
      <c r="K502" s="6">
        <f t="shared" si="68"/>
        <v>0</v>
      </c>
      <c r="L502" s="7">
        <v>10</v>
      </c>
      <c r="M502" s="7"/>
      <c r="N502" s="6" t="b">
        <f t="shared" si="69"/>
        <v>0</v>
      </c>
      <c r="O502" s="6">
        <f t="shared" si="70"/>
        <v>0</v>
      </c>
      <c r="P502" s="6">
        <f>'Invoice Data'!$B502+'Invoice Data'!$E502-'Invoice Data'!$I502-'Invoice Data'!$N502+'Invoice Data'!$J502</f>
        <v>3398</v>
      </c>
      <c r="Q502" s="6">
        <f>_xlfn.IFNA(VLOOKUP('Invoice Data'!$A502,BPay!$B$4:$D$10,3,0),0)</f>
        <v>0</v>
      </c>
      <c r="R502" s="8">
        <f t="shared" si="71"/>
        <v>3398</v>
      </c>
    </row>
    <row r="503" spans="1:18" x14ac:dyDescent="0.25">
      <c r="A503" s="12">
        <v>35414</v>
      </c>
      <c r="B503" s="6">
        <v>0</v>
      </c>
      <c r="C503" s="23" t="str">
        <f t="shared" si="63"/>
        <v>A</v>
      </c>
      <c r="D503" s="7"/>
      <c r="E503" s="6">
        <v>7725</v>
      </c>
      <c r="F503" s="7">
        <v>2</v>
      </c>
      <c r="G503" s="7" t="str">
        <f t="shared" si="64"/>
        <v>Y</v>
      </c>
      <c r="H503" s="7">
        <f t="shared" si="65"/>
        <v>386.25</v>
      </c>
      <c r="I503" s="6">
        <f t="shared" si="66"/>
        <v>386.25</v>
      </c>
      <c r="J503" s="6" t="b">
        <f t="shared" si="67"/>
        <v>0</v>
      </c>
      <c r="K503" s="6">
        <f t="shared" si="68"/>
        <v>0</v>
      </c>
      <c r="L503" s="7">
        <v>10</v>
      </c>
      <c r="M503" s="7"/>
      <c r="N503" s="6" t="b">
        <f t="shared" si="69"/>
        <v>0</v>
      </c>
      <c r="O503" s="6">
        <f t="shared" si="70"/>
        <v>0</v>
      </c>
      <c r="P503" s="6">
        <f>'Invoice Data'!$B503+'Invoice Data'!$E503-'Invoice Data'!$I503-'Invoice Data'!$N503+'Invoice Data'!$J503</f>
        <v>7338.75</v>
      </c>
      <c r="Q503" s="6">
        <f>_xlfn.IFNA(VLOOKUP('Invoice Data'!$A503,BPay!$B$4:$D$10,3,0),0)</f>
        <v>0</v>
      </c>
      <c r="R503" s="8">
        <f t="shared" si="71"/>
        <v>7338.75</v>
      </c>
    </row>
    <row r="504" spans="1:18" x14ac:dyDescent="0.25">
      <c r="A504" s="12">
        <v>35423</v>
      </c>
      <c r="B504" s="6">
        <v>-2178</v>
      </c>
      <c r="C504" s="23" t="str">
        <f t="shared" si="63"/>
        <v>C</v>
      </c>
      <c r="D504" s="7"/>
      <c r="E504" s="6">
        <v>8181</v>
      </c>
      <c r="F504" s="7">
        <v>2</v>
      </c>
      <c r="G504" s="7" t="str">
        <f t="shared" si="64"/>
        <v>Y</v>
      </c>
      <c r="H504" s="7">
        <f t="shared" si="65"/>
        <v>409.05</v>
      </c>
      <c r="I504" s="6">
        <f t="shared" si="66"/>
        <v>409.05</v>
      </c>
      <c r="J504" s="6" t="b">
        <f t="shared" si="67"/>
        <v>0</v>
      </c>
      <c r="K504" s="6">
        <f t="shared" si="68"/>
        <v>0</v>
      </c>
      <c r="L504" s="7">
        <v>12</v>
      </c>
      <c r="M504" s="7"/>
      <c r="N504" s="6" t="b">
        <f t="shared" si="69"/>
        <v>0</v>
      </c>
      <c r="O504" s="6">
        <f t="shared" si="70"/>
        <v>0</v>
      </c>
      <c r="P504" s="6">
        <f>'Invoice Data'!$B504+'Invoice Data'!$E504-'Invoice Data'!$I504-'Invoice Data'!$N504+'Invoice Data'!$J504</f>
        <v>5593.95</v>
      </c>
      <c r="Q504" s="6">
        <f>_xlfn.IFNA(VLOOKUP('Invoice Data'!$A504,BPay!$B$4:$D$10,3,0),0)</f>
        <v>0</v>
      </c>
      <c r="R504" s="8">
        <f t="shared" si="71"/>
        <v>3415.95</v>
      </c>
    </row>
    <row r="505" spans="1:18" x14ac:dyDescent="0.25">
      <c r="A505" s="12">
        <v>35432</v>
      </c>
      <c r="B505" s="6">
        <v>0</v>
      </c>
      <c r="C505" s="23" t="str">
        <f t="shared" si="63"/>
        <v>A</v>
      </c>
      <c r="D505" s="7"/>
      <c r="E505" s="6">
        <v>3615</v>
      </c>
      <c r="F505" s="7">
        <v>1</v>
      </c>
      <c r="G505" s="7" t="str">
        <f t="shared" si="64"/>
        <v/>
      </c>
      <c r="H505" s="7">
        <f t="shared" si="65"/>
        <v>0</v>
      </c>
      <c r="I505" s="6">
        <f t="shared" si="66"/>
        <v>0</v>
      </c>
      <c r="J505" s="6" t="b">
        <f t="shared" si="67"/>
        <v>0</v>
      </c>
      <c r="K505" s="6">
        <f t="shared" si="68"/>
        <v>0</v>
      </c>
      <c r="L505" s="7">
        <v>10</v>
      </c>
      <c r="M505" s="7"/>
      <c r="N505" s="6" t="b">
        <f t="shared" si="69"/>
        <v>0</v>
      </c>
      <c r="O505" s="6">
        <f t="shared" si="70"/>
        <v>0</v>
      </c>
      <c r="P505" s="6">
        <f>'Invoice Data'!$B505+'Invoice Data'!$E505-'Invoice Data'!$I505-'Invoice Data'!$N505+'Invoice Data'!$J505</f>
        <v>3615</v>
      </c>
      <c r="Q505" s="6">
        <f>_xlfn.IFNA(VLOOKUP('Invoice Data'!$A505,BPay!$B$4:$D$10,3,0),0)</f>
        <v>0</v>
      </c>
      <c r="R505" s="8">
        <f t="shared" si="71"/>
        <v>3615</v>
      </c>
    </row>
    <row r="506" spans="1:18" x14ac:dyDescent="0.25">
      <c r="A506" s="12">
        <v>35441</v>
      </c>
      <c r="B506" s="6">
        <v>0</v>
      </c>
      <c r="C506" s="23" t="str">
        <f t="shared" si="63"/>
        <v>A</v>
      </c>
      <c r="D506" s="7"/>
      <c r="E506" s="6">
        <v>9488</v>
      </c>
      <c r="F506" s="7">
        <v>2</v>
      </c>
      <c r="G506" s="7" t="str">
        <f t="shared" si="64"/>
        <v>Y</v>
      </c>
      <c r="H506" s="7">
        <f t="shared" si="65"/>
        <v>474.40000000000003</v>
      </c>
      <c r="I506" s="6">
        <f t="shared" si="66"/>
        <v>474.40000000000003</v>
      </c>
      <c r="J506" s="6" t="b">
        <f t="shared" si="67"/>
        <v>0</v>
      </c>
      <c r="K506" s="6">
        <f t="shared" si="68"/>
        <v>0</v>
      </c>
      <c r="L506" s="7">
        <v>2</v>
      </c>
      <c r="M506" s="7"/>
      <c r="N506" s="6" t="b">
        <f t="shared" si="69"/>
        <v>0</v>
      </c>
      <c r="O506" s="6">
        <f t="shared" si="70"/>
        <v>0</v>
      </c>
      <c r="P506" s="6">
        <f>'Invoice Data'!$B506+'Invoice Data'!$E506-'Invoice Data'!$I506-'Invoice Data'!$N506+'Invoice Data'!$J506</f>
        <v>9013.6</v>
      </c>
      <c r="Q506" s="6">
        <f>_xlfn.IFNA(VLOOKUP('Invoice Data'!$A506,BPay!$B$4:$D$10,3,0),0)</f>
        <v>0</v>
      </c>
      <c r="R506" s="8">
        <f t="shared" si="71"/>
        <v>9013.6</v>
      </c>
    </row>
    <row r="507" spans="1:18" x14ac:dyDescent="0.25">
      <c r="A507" s="12">
        <v>35450</v>
      </c>
      <c r="B507" s="6">
        <v>0</v>
      </c>
      <c r="C507" s="23" t="str">
        <f t="shared" si="63"/>
        <v>A</v>
      </c>
      <c r="D507" s="7"/>
      <c r="E507" s="6">
        <v>4612</v>
      </c>
      <c r="F507" s="7">
        <v>1</v>
      </c>
      <c r="G507" s="7" t="str">
        <f t="shared" si="64"/>
        <v/>
      </c>
      <c r="H507" s="7">
        <f t="shared" si="65"/>
        <v>0</v>
      </c>
      <c r="I507" s="6">
        <f t="shared" si="66"/>
        <v>0</v>
      </c>
      <c r="J507" s="6" t="b">
        <f t="shared" si="67"/>
        <v>0</v>
      </c>
      <c r="K507" s="6">
        <f t="shared" si="68"/>
        <v>0</v>
      </c>
      <c r="L507" s="7">
        <v>3</v>
      </c>
      <c r="M507" s="7"/>
      <c r="N507" s="6" t="b">
        <f t="shared" si="69"/>
        <v>0</v>
      </c>
      <c r="O507" s="6">
        <f t="shared" si="70"/>
        <v>0</v>
      </c>
      <c r="P507" s="6">
        <f>'Invoice Data'!$B507+'Invoice Data'!$E507-'Invoice Data'!$I507-'Invoice Data'!$N507+'Invoice Data'!$J507</f>
        <v>4612</v>
      </c>
      <c r="Q507" s="6">
        <f>_xlfn.IFNA(VLOOKUP('Invoice Data'!$A507,BPay!$B$4:$D$10,3,0),0)</f>
        <v>0</v>
      </c>
      <c r="R507" s="8">
        <f t="shared" si="71"/>
        <v>4612</v>
      </c>
    </row>
    <row r="508" spans="1:18" x14ac:dyDescent="0.25">
      <c r="A508" s="12">
        <v>35469</v>
      </c>
      <c r="B508" s="6">
        <v>0</v>
      </c>
      <c r="C508" s="23" t="str">
        <f t="shared" si="63"/>
        <v>A</v>
      </c>
      <c r="D508" s="7"/>
      <c r="E508" s="6">
        <v>6866</v>
      </c>
      <c r="F508" s="7">
        <v>2</v>
      </c>
      <c r="G508" s="7" t="str">
        <f t="shared" si="64"/>
        <v>Y</v>
      </c>
      <c r="H508" s="7">
        <f t="shared" si="65"/>
        <v>343.3</v>
      </c>
      <c r="I508" s="6">
        <f t="shared" si="66"/>
        <v>343.3</v>
      </c>
      <c r="J508" s="6" t="b">
        <f t="shared" si="67"/>
        <v>0</v>
      </c>
      <c r="K508" s="6">
        <f t="shared" si="68"/>
        <v>0</v>
      </c>
      <c r="L508" s="7">
        <v>12</v>
      </c>
      <c r="M508" s="7"/>
      <c r="N508" s="6" t="b">
        <f t="shared" si="69"/>
        <v>0</v>
      </c>
      <c r="O508" s="6">
        <f t="shared" si="70"/>
        <v>0</v>
      </c>
      <c r="P508" s="6">
        <f>'Invoice Data'!$B508+'Invoice Data'!$E508-'Invoice Data'!$I508-'Invoice Data'!$N508+'Invoice Data'!$J508</f>
        <v>6522.7</v>
      </c>
      <c r="Q508" s="6">
        <f>_xlfn.IFNA(VLOOKUP('Invoice Data'!$A508,BPay!$B$4:$D$10,3,0),0)</f>
        <v>0</v>
      </c>
      <c r="R508" s="8">
        <f t="shared" si="71"/>
        <v>6522.7</v>
      </c>
    </row>
    <row r="509" spans="1:18" x14ac:dyDescent="0.25">
      <c r="A509" s="12">
        <v>35478</v>
      </c>
      <c r="B509" s="6">
        <v>0</v>
      </c>
      <c r="C509" s="23" t="str">
        <f t="shared" si="63"/>
        <v>A</v>
      </c>
      <c r="D509" s="7"/>
      <c r="E509" s="6">
        <v>8705</v>
      </c>
      <c r="F509" s="7">
        <v>2</v>
      </c>
      <c r="G509" s="7" t="str">
        <f t="shared" si="64"/>
        <v>Y</v>
      </c>
      <c r="H509" s="7">
        <f t="shared" si="65"/>
        <v>435.25</v>
      </c>
      <c r="I509" s="6">
        <f t="shared" si="66"/>
        <v>435.25</v>
      </c>
      <c r="J509" s="6" t="b">
        <f t="shared" si="67"/>
        <v>0</v>
      </c>
      <c r="K509" s="6">
        <f t="shared" si="68"/>
        <v>0</v>
      </c>
      <c r="L509" s="7">
        <v>13</v>
      </c>
      <c r="M509" s="7"/>
      <c r="N509" s="6" t="b">
        <f t="shared" si="69"/>
        <v>0</v>
      </c>
      <c r="O509" s="6">
        <f t="shared" si="70"/>
        <v>0</v>
      </c>
      <c r="P509" s="6">
        <f>'Invoice Data'!$B509+'Invoice Data'!$E509-'Invoice Data'!$I509-'Invoice Data'!$N509+'Invoice Data'!$J509</f>
        <v>8269.75</v>
      </c>
      <c r="Q509" s="6">
        <f>_xlfn.IFNA(VLOOKUP('Invoice Data'!$A509,BPay!$B$4:$D$10,3,0),0)</f>
        <v>0</v>
      </c>
      <c r="R509" s="8">
        <f t="shared" si="71"/>
        <v>8269.75</v>
      </c>
    </row>
    <row r="510" spans="1:18" x14ac:dyDescent="0.25">
      <c r="A510" s="12">
        <v>35487</v>
      </c>
      <c r="B510" s="6">
        <v>0</v>
      </c>
      <c r="C510" s="23" t="str">
        <f t="shared" si="63"/>
        <v>A</v>
      </c>
      <c r="D510" s="7"/>
      <c r="E510" s="6">
        <v>4046</v>
      </c>
      <c r="F510" s="7">
        <v>1</v>
      </c>
      <c r="G510" s="7" t="str">
        <f t="shared" si="64"/>
        <v/>
      </c>
      <c r="H510" s="7">
        <f t="shared" si="65"/>
        <v>0</v>
      </c>
      <c r="I510" s="6">
        <f t="shared" si="66"/>
        <v>0</v>
      </c>
      <c r="J510" s="6" t="b">
        <f t="shared" si="67"/>
        <v>0</v>
      </c>
      <c r="K510" s="6">
        <f t="shared" si="68"/>
        <v>0</v>
      </c>
      <c r="L510" s="7">
        <v>0</v>
      </c>
      <c r="M510" s="7"/>
      <c r="N510" s="6" t="b">
        <f t="shared" si="69"/>
        <v>0</v>
      </c>
      <c r="O510" s="6">
        <f t="shared" si="70"/>
        <v>0</v>
      </c>
      <c r="P510" s="6">
        <f>'Invoice Data'!$B510+'Invoice Data'!$E510-'Invoice Data'!$I510-'Invoice Data'!$N510+'Invoice Data'!$J510</f>
        <v>4046</v>
      </c>
      <c r="Q510" s="6">
        <f>_xlfn.IFNA(VLOOKUP('Invoice Data'!$A510,BPay!$B$4:$D$10,3,0),0)</f>
        <v>0</v>
      </c>
      <c r="R510" s="8">
        <f t="shared" si="71"/>
        <v>4046</v>
      </c>
    </row>
    <row r="511" spans="1:18" x14ac:dyDescent="0.25">
      <c r="A511" s="12">
        <v>35496</v>
      </c>
      <c r="B511" s="6">
        <v>0</v>
      </c>
      <c r="C511" s="23" t="str">
        <f t="shared" si="63"/>
        <v>A</v>
      </c>
      <c r="D511" s="7"/>
      <c r="E511" s="6">
        <v>9798</v>
      </c>
      <c r="F511" s="7">
        <v>2</v>
      </c>
      <c r="G511" s="7" t="str">
        <f t="shared" si="64"/>
        <v>Y</v>
      </c>
      <c r="H511" s="7">
        <f t="shared" si="65"/>
        <v>489.90000000000003</v>
      </c>
      <c r="I511" s="6">
        <f t="shared" si="66"/>
        <v>489.90000000000003</v>
      </c>
      <c r="J511" s="6" t="b">
        <f t="shared" si="67"/>
        <v>0</v>
      </c>
      <c r="K511" s="6">
        <f t="shared" si="68"/>
        <v>0</v>
      </c>
      <c r="L511" s="7">
        <v>8</v>
      </c>
      <c r="M511" s="7"/>
      <c r="N511" s="6" t="b">
        <f t="shared" si="69"/>
        <v>0</v>
      </c>
      <c r="O511" s="6">
        <f t="shared" si="70"/>
        <v>0</v>
      </c>
      <c r="P511" s="6">
        <f>'Invoice Data'!$B511+'Invoice Data'!$E511-'Invoice Data'!$I511-'Invoice Data'!$N511+'Invoice Data'!$J511</f>
        <v>9308.1</v>
      </c>
      <c r="Q511" s="6">
        <f>_xlfn.IFNA(VLOOKUP('Invoice Data'!$A511,BPay!$B$4:$D$10,3,0),0)</f>
        <v>0</v>
      </c>
      <c r="R511" s="8">
        <f t="shared" si="71"/>
        <v>9308.1</v>
      </c>
    </row>
    <row r="512" spans="1:18" x14ac:dyDescent="0.25">
      <c r="A512" s="12">
        <v>35502</v>
      </c>
      <c r="B512" s="6">
        <v>0</v>
      </c>
      <c r="C512" s="23" t="str">
        <f t="shared" si="63"/>
        <v>A</v>
      </c>
      <c r="D512" s="7"/>
      <c r="E512" s="6">
        <v>6567</v>
      </c>
      <c r="F512" s="7">
        <v>2</v>
      </c>
      <c r="G512" s="7" t="str">
        <f t="shared" si="64"/>
        <v>Y</v>
      </c>
      <c r="H512" s="7">
        <f t="shared" si="65"/>
        <v>328.35</v>
      </c>
      <c r="I512" s="6">
        <f t="shared" si="66"/>
        <v>328.35</v>
      </c>
      <c r="J512" s="6" t="b">
        <f t="shared" si="67"/>
        <v>0</v>
      </c>
      <c r="K512" s="6">
        <f t="shared" si="68"/>
        <v>0</v>
      </c>
      <c r="L512" s="7">
        <v>9</v>
      </c>
      <c r="M512" s="7"/>
      <c r="N512" s="6" t="b">
        <f t="shared" si="69"/>
        <v>0</v>
      </c>
      <c r="O512" s="6">
        <f t="shared" si="70"/>
        <v>0</v>
      </c>
      <c r="P512" s="6">
        <f>'Invoice Data'!$B512+'Invoice Data'!$E512-'Invoice Data'!$I512-'Invoice Data'!$N512+'Invoice Data'!$J512</f>
        <v>6238.65</v>
      </c>
      <c r="Q512" s="6">
        <f>_xlfn.IFNA(VLOOKUP('Invoice Data'!$A512,BPay!$B$4:$D$10,3,0),0)</f>
        <v>0</v>
      </c>
      <c r="R512" s="8">
        <f t="shared" si="71"/>
        <v>6238.65</v>
      </c>
    </row>
    <row r="513" spans="1:18" x14ac:dyDescent="0.25">
      <c r="A513" s="12">
        <v>35511</v>
      </c>
      <c r="B513" s="6">
        <v>0</v>
      </c>
      <c r="C513" s="23" t="str">
        <f t="shared" si="63"/>
        <v>A</v>
      </c>
      <c r="D513" s="7"/>
      <c r="E513" s="6">
        <v>3701</v>
      </c>
      <c r="F513" s="7">
        <v>1</v>
      </c>
      <c r="G513" s="7" t="str">
        <f t="shared" si="64"/>
        <v/>
      </c>
      <c r="H513" s="7">
        <f t="shared" si="65"/>
        <v>0</v>
      </c>
      <c r="I513" s="6">
        <f t="shared" si="66"/>
        <v>0</v>
      </c>
      <c r="J513" s="6" t="b">
        <f t="shared" si="67"/>
        <v>0</v>
      </c>
      <c r="K513" s="6">
        <f t="shared" si="68"/>
        <v>0</v>
      </c>
      <c r="L513" s="7">
        <v>2</v>
      </c>
      <c r="M513" s="7"/>
      <c r="N513" s="6" t="b">
        <f t="shared" si="69"/>
        <v>0</v>
      </c>
      <c r="O513" s="6">
        <f t="shared" si="70"/>
        <v>0</v>
      </c>
      <c r="P513" s="6">
        <f>'Invoice Data'!$B513+'Invoice Data'!$E513-'Invoice Data'!$I513-'Invoice Data'!$N513+'Invoice Data'!$J513</f>
        <v>3701</v>
      </c>
      <c r="Q513" s="6">
        <f>_xlfn.IFNA(VLOOKUP('Invoice Data'!$A513,BPay!$B$4:$D$10,3,0),0)</f>
        <v>0</v>
      </c>
      <c r="R513" s="8">
        <f t="shared" si="71"/>
        <v>3701</v>
      </c>
    </row>
    <row r="514" spans="1:18" x14ac:dyDescent="0.25">
      <c r="A514" s="12">
        <v>35520</v>
      </c>
      <c r="B514" s="6">
        <v>0</v>
      </c>
      <c r="C514" s="23" t="str">
        <f t="shared" si="63"/>
        <v>A</v>
      </c>
      <c r="D514" s="7"/>
      <c r="E514" s="6">
        <v>8012</v>
      </c>
      <c r="F514" s="7">
        <v>2</v>
      </c>
      <c r="G514" s="7" t="str">
        <f t="shared" si="64"/>
        <v>Y</v>
      </c>
      <c r="H514" s="7">
        <f t="shared" si="65"/>
        <v>400.6</v>
      </c>
      <c r="I514" s="6">
        <f t="shared" si="66"/>
        <v>400.6</v>
      </c>
      <c r="J514" s="6" t="b">
        <f t="shared" si="67"/>
        <v>0</v>
      </c>
      <c r="K514" s="6">
        <f t="shared" si="68"/>
        <v>0</v>
      </c>
      <c r="L514" s="7">
        <v>0</v>
      </c>
      <c r="M514" s="7"/>
      <c r="N514" s="6" t="b">
        <f t="shared" si="69"/>
        <v>0</v>
      </c>
      <c r="O514" s="6">
        <f t="shared" si="70"/>
        <v>0</v>
      </c>
      <c r="P514" s="6">
        <f>'Invoice Data'!$B514+'Invoice Data'!$E514-'Invoice Data'!$I514-'Invoice Data'!$N514+'Invoice Data'!$J514</f>
        <v>7611.4</v>
      </c>
      <c r="Q514" s="6">
        <f>_xlfn.IFNA(VLOOKUP('Invoice Data'!$A514,BPay!$B$4:$D$10,3,0),0)</f>
        <v>0</v>
      </c>
      <c r="R514" s="8">
        <f t="shared" si="71"/>
        <v>7611.4</v>
      </c>
    </row>
    <row r="515" spans="1:18" x14ac:dyDescent="0.25">
      <c r="A515" s="12">
        <v>35539</v>
      </c>
      <c r="B515" s="6">
        <v>0</v>
      </c>
      <c r="C515" s="23" t="str">
        <f t="shared" si="63"/>
        <v>A</v>
      </c>
      <c r="D515" s="7"/>
      <c r="E515" s="6">
        <v>8859</v>
      </c>
      <c r="F515" s="7">
        <v>2</v>
      </c>
      <c r="G515" s="7" t="str">
        <f t="shared" si="64"/>
        <v>Y</v>
      </c>
      <c r="H515" s="7">
        <f t="shared" si="65"/>
        <v>442.95000000000005</v>
      </c>
      <c r="I515" s="6">
        <f t="shared" si="66"/>
        <v>442.95000000000005</v>
      </c>
      <c r="J515" s="6" t="b">
        <f t="shared" si="67"/>
        <v>0</v>
      </c>
      <c r="K515" s="6">
        <f t="shared" si="68"/>
        <v>0</v>
      </c>
      <c r="L515" s="7">
        <v>11</v>
      </c>
      <c r="M515" s="7"/>
      <c r="N515" s="6" t="b">
        <f t="shared" si="69"/>
        <v>0</v>
      </c>
      <c r="O515" s="6">
        <f t="shared" si="70"/>
        <v>0</v>
      </c>
      <c r="P515" s="6">
        <f>'Invoice Data'!$B515+'Invoice Data'!$E515-'Invoice Data'!$I515-'Invoice Data'!$N515+'Invoice Data'!$J515</f>
        <v>8416.0499999999993</v>
      </c>
      <c r="Q515" s="6">
        <f>_xlfn.IFNA(VLOOKUP('Invoice Data'!$A515,BPay!$B$4:$D$10,3,0),0)</f>
        <v>0</v>
      </c>
      <c r="R515" s="8">
        <f t="shared" si="71"/>
        <v>8416.0499999999993</v>
      </c>
    </row>
    <row r="516" spans="1:18" x14ac:dyDescent="0.25">
      <c r="A516" s="12">
        <v>35548</v>
      </c>
      <c r="B516" s="6">
        <v>0</v>
      </c>
      <c r="C516" s="23" t="str">
        <f t="shared" si="63"/>
        <v>A</v>
      </c>
      <c r="D516" s="7"/>
      <c r="E516" s="6">
        <v>7598</v>
      </c>
      <c r="F516" s="7">
        <v>2</v>
      </c>
      <c r="G516" s="7" t="str">
        <f t="shared" si="64"/>
        <v>Y</v>
      </c>
      <c r="H516" s="7">
        <f t="shared" si="65"/>
        <v>379.90000000000003</v>
      </c>
      <c r="I516" s="6">
        <f t="shared" si="66"/>
        <v>379.90000000000003</v>
      </c>
      <c r="J516" s="6" t="b">
        <f t="shared" si="67"/>
        <v>0</v>
      </c>
      <c r="K516" s="6">
        <f t="shared" si="68"/>
        <v>0</v>
      </c>
      <c r="L516" s="7">
        <v>11</v>
      </c>
      <c r="M516" s="7"/>
      <c r="N516" s="6" t="b">
        <f t="shared" si="69"/>
        <v>0</v>
      </c>
      <c r="O516" s="6">
        <f t="shared" si="70"/>
        <v>0</v>
      </c>
      <c r="P516" s="6">
        <f>'Invoice Data'!$B516+'Invoice Data'!$E516-'Invoice Data'!$I516-'Invoice Data'!$N516+'Invoice Data'!$J516</f>
        <v>7218.1</v>
      </c>
      <c r="Q516" s="6">
        <f>_xlfn.IFNA(VLOOKUP('Invoice Data'!$A516,BPay!$B$4:$D$10,3,0),0)</f>
        <v>0</v>
      </c>
      <c r="R516" s="8">
        <f t="shared" si="71"/>
        <v>7218.1</v>
      </c>
    </row>
    <row r="517" spans="1:18" x14ac:dyDescent="0.25">
      <c r="A517" s="12">
        <v>35557</v>
      </c>
      <c r="B517" s="6">
        <v>0</v>
      </c>
      <c r="C517" s="23" t="str">
        <f t="shared" ref="C517:C580" si="72">IF(B517=0,"A",IF(B517&gt;0,"B","C"))</f>
        <v>A</v>
      </c>
      <c r="D517" s="7"/>
      <c r="E517" s="6">
        <v>7707</v>
      </c>
      <c r="F517" s="7">
        <v>2</v>
      </c>
      <c r="G517" s="7" t="str">
        <f t="shared" ref="G517:G580" si="73">IF(F517&gt;=2,"Y","")</f>
        <v>Y</v>
      </c>
      <c r="H517" s="7">
        <f t="shared" ref="H517:H580" si="74">IF(F517=2,E517*5%,IF(F517&gt;=3,E517*8%,0))</f>
        <v>385.35</v>
      </c>
      <c r="I517" s="6">
        <f t="shared" ref="I517:I580" si="75">IF(G517="y",E517*5%,0)</f>
        <v>385.35</v>
      </c>
      <c r="J517" s="6" t="b">
        <f t="shared" ref="J517:J580" si="76">AND(B517&gt;0,D517&lt;&gt;"y")</f>
        <v>0</v>
      </c>
      <c r="K517" s="6">
        <f t="shared" ref="K517:K580" si="77">IF(AND(B517&gt;0,D517&lt;&gt;"y"),B517*10%,0)</f>
        <v>0</v>
      </c>
      <c r="L517" s="7">
        <v>15</v>
      </c>
      <c r="M517" s="7"/>
      <c r="N517" s="6" t="b">
        <f t="shared" ref="N517:N580" si="78">OR(L517&gt;=16,M517)</f>
        <v>0</v>
      </c>
      <c r="O517" s="6">
        <f t="shared" ref="O517:O580" si="79">IF(OR(L517&gt;=16,M517),250,0)</f>
        <v>0</v>
      </c>
      <c r="P517" s="6">
        <f>'Invoice Data'!$B517+'Invoice Data'!$E517-'Invoice Data'!$I517-'Invoice Data'!$N517+'Invoice Data'!$J517</f>
        <v>7321.65</v>
      </c>
      <c r="Q517" s="6">
        <f>_xlfn.IFNA(VLOOKUP('Invoice Data'!$A517,BPay!$B$4:$D$10,3,0),0)</f>
        <v>0</v>
      </c>
      <c r="R517" s="8">
        <f t="shared" ref="R517:R580" si="80">B517+P517-Q517</f>
        <v>7321.65</v>
      </c>
    </row>
    <row r="518" spans="1:18" x14ac:dyDescent="0.25">
      <c r="A518" s="12">
        <v>35566</v>
      </c>
      <c r="B518" s="6">
        <v>0</v>
      </c>
      <c r="C518" s="23" t="str">
        <f t="shared" si="72"/>
        <v>A</v>
      </c>
      <c r="D518" s="7"/>
      <c r="E518" s="6">
        <v>9684</v>
      </c>
      <c r="F518" s="7">
        <v>2</v>
      </c>
      <c r="G518" s="7" t="str">
        <f t="shared" si="73"/>
        <v>Y</v>
      </c>
      <c r="H518" s="7">
        <f t="shared" si="74"/>
        <v>484.20000000000005</v>
      </c>
      <c r="I518" s="6">
        <f t="shared" si="75"/>
        <v>484.20000000000005</v>
      </c>
      <c r="J518" s="6" t="b">
        <f t="shared" si="76"/>
        <v>0</v>
      </c>
      <c r="K518" s="6">
        <f t="shared" si="77"/>
        <v>0</v>
      </c>
      <c r="L518" s="7">
        <v>15</v>
      </c>
      <c r="M518" s="7"/>
      <c r="N518" s="6" t="b">
        <f t="shared" si="78"/>
        <v>0</v>
      </c>
      <c r="O518" s="6">
        <f t="shared" si="79"/>
        <v>0</v>
      </c>
      <c r="P518" s="6">
        <f>'Invoice Data'!$B518+'Invoice Data'!$E518-'Invoice Data'!$I518-'Invoice Data'!$N518+'Invoice Data'!$J518</f>
        <v>9199.7999999999993</v>
      </c>
      <c r="Q518" s="6">
        <f>_xlfn.IFNA(VLOOKUP('Invoice Data'!$A518,BPay!$B$4:$D$10,3,0),0)</f>
        <v>0</v>
      </c>
      <c r="R518" s="8">
        <f t="shared" si="80"/>
        <v>9199.7999999999993</v>
      </c>
    </row>
    <row r="519" spans="1:18" x14ac:dyDescent="0.25">
      <c r="A519" s="12">
        <v>35575</v>
      </c>
      <c r="B519" s="6">
        <v>0</v>
      </c>
      <c r="C519" s="23" t="str">
        <f t="shared" si="72"/>
        <v>A</v>
      </c>
      <c r="D519" s="7"/>
      <c r="E519" s="6">
        <v>5304</v>
      </c>
      <c r="F519" s="7">
        <v>1</v>
      </c>
      <c r="G519" s="7" t="str">
        <f t="shared" si="73"/>
        <v/>
      </c>
      <c r="H519" s="7">
        <f t="shared" si="74"/>
        <v>0</v>
      </c>
      <c r="I519" s="6">
        <f t="shared" si="75"/>
        <v>0</v>
      </c>
      <c r="J519" s="6" t="b">
        <f t="shared" si="76"/>
        <v>0</v>
      </c>
      <c r="K519" s="6">
        <f t="shared" si="77"/>
        <v>0</v>
      </c>
      <c r="L519" s="7">
        <v>16</v>
      </c>
      <c r="M519" s="7"/>
      <c r="N519" s="6" t="b">
        <f t="shared" si="78"/>
        <v>1</v>
      </c>
      <c r="O519" s="6">
        <f t="shared" si="79"/>
        <v>250</v>
      </c>
      <c r="P519" s="6">
        <f>'Invoice Data'!$B519+'Invoice Data'!$E519-'Invoice Data'!$I519-'Invoice Data'!$N519+'Invoice Data'!$J519</f>
        <v>5303</v>
      </c>
      <c r="Q519" s="6">
        <f>_xlfn.IFNA(VLOOKUP('Invoice Data'!$A519,BPay!$B$4:$D$10,3,0),0)</f>
        <v>0</v>
      </c>
      <c r="R519" s="8">
        <f t="shared" si="80"/>
        <v>5303</v>
      </c>
    </row>
    <row r="520" spans="1:18" x14ac:dyDescent="0.25">
      <c r="A520" s="12">
        <v>35584</v>
      </c>
      <c r="B520" s="6">
        <v>0</v>
      </c>
      <c r="C520" s="23" t="str">
        <f t="shared" si="72"/>
        <v>A</v>
      </c>
      <c r="D520" s="7"/>
      <c r="E520" s="6">
        <v>7161</v>
      </c>
      <c r="F520" s="7">
        <v>2</v>
      </c>
      <c r="G520" s="7" t="str">
        <f t="shared" si="73"/>
        <v>Y</v>
      </c>
      <c r="H520" s="7">
        <f t="shared" si="74"/>
        <v>358.05</v>
      </c>
      <c r="I520" s="6">
        <f t="shared" si="75"/>
        <v>358.05</v>
      </c>
      <c r="J520" s="6" t="b">
        <f t="shared" si="76"/>
        <v>0</v>
      </c>
      <c r="K520" s="6">
        <f t="shared" si="77"/>
        <v>0</v>
      </c>
      <c r="L520" s="7">
        <v>13</v>
      </c>
      <c r="M520" s="7"/>
      <c r="N520" s="6" t="b">
        <f t="shared" si="78"/>
        <v>0</v>
      </c>
      <c r="O520" s="6">
        <f t="shared" si="79"/>
        <v>0</v>
      </c>
      <c r="P520" s="6">
        <f>'Invoice Data'!$B520+'Invoice Data'!$E520-'Invoice Data'!$I520-'Invoice Data'!$N520+'Invoice Data'!$J520</f>
        <v>6802.95</v>
      </c>
      <c r="Q520" s="6">
        <f>_xlfn.IFNA(VLOOKUP('Invoice Data'!$A520,BPay!$B$4:$D$10,3,0),0)</f>
        <v>0</v>
      </c>
      <c r="R520" s="8">
        <f t="shared" si="80"/>
        <v>6802.95</v>
      </c>
    </row>
    <row r="521" spans="1:18" x14ac:dyDescent="0.25">
      <c r="A521" s="12">
        <v>35593</v>
      </c>
      <c r="B521" s="6">
        <v>0</v>
      </c>
      <c r="C521" s="23" t="str">
        <f t="shared" si="72"/>
        <v>A</v>
      </c>
      <c r="D521" s="7"/>
      <c r="E521" s="6">
        <v>8626</v>
      </c>
      <c r="F521" s="7">
        <v>2</v>
      </c>
      <c r="G521" s="7" t="str">
        <f t="shared" si="73"/>
        <v>Y</v>
      </c>
      <c r="H521" s="7">
        <f t="shared" si="74"/>
        <v>431.3</v>
      </c>
      <c r="I521" s="6">
        <f t="shared" si="75"/>
        <v>431.3</v>
      </c>
      <c r="J521" s="6" t="b">
        <f t="shared" si="76"/>
        <v>0</v>
      </c>
      <c r="K521" s="6">
        <f t="shared" si="77"/>
        <v>0</v>
      </c>
      <c r="L521" s="7">
        <v>8</v>
      </c>
      <c r="M521" s="7"/>
      <c r="N521" s="6" t="b">
        <f t="shared" si="78"/>
        <v>0</v>
      </c>
      <c r="O521" s="6">
        <f t="shared" si="79"/>
        <v>0</v>
      </c>
      <c r="P521" s="6">
        <f>'Invoice Data'!$B521+'Invoice Data'!$E521-'Invoice Data'!$I521-'Invoice Data'!$N521+'Invoice Data'!$J521</f>
        <v>8194.7000000000007</v>
      </c>
      <c r="Q521" s="6">
        <f>_xlfn.IFNA(VLOOKUP('Invoice Data'!$A521,BPay!$B$4:$D$10,3,0),0)</f>
        <v>0</v>
      </c>
      <c r="R521" s="8">
        <f t="shared" si="80"/>
        <v>8194.7000000000007</v>
      </c>
    </row>
    <row r="522" spans="1:18" x14ac:dyDescent="0.25">
      <c r="A522" s="12">
        <v>35600</v>
      </c>
      <c r="B522" s="6">
        <v>0</v>
      </c>
      <c r="C522" s="23" t="str">
        <f t="shared" si="72"/>
        <v>A</v>
      </c>
      <c r="D522" s="7"/>
      <c r="E522" s="6">
        <v>9925</v>
      </c>
      <c r="F522" s="7">
        <v>2</v>
      </c>
      <c r="G522" s="7" t="str">
        <f t="shared" si="73"/>
        <v>Y</v>
      </c>
      <c r="H522" s="7">
        <f t="shared" si="74"/>
        <v>496.25</v>
      </c>
      <c r="I522" s="6">
        <f t="shared" si="75"/>
        <v>496.25</v>
      </c>
      <c r="J522" s="6" t="b">
        <f t="shared" si="76"/>
        <v>0</v>
      </c>
      <c r="K522" s="6">
        <f t="shared" si="77"/>
        <v>0</v>
      </c>
      <c r="L522" s="7">
        <v>8</v>
      </c>
      <c r="M522" s="7"/>
      <c r="N522" s="6" t="b">
        <f t="shared" si="78"/>
        <v>0</v>
      </c>
      <c r="O522" s="6">
        <f t="shared" si="79"/>
        <v>0</v>
      </c>
      <c r="P522" s="6">
        <f>'Invoice Data'!$B522+'Invoice Data'!$E522-'Invoice Data'!$I522-'Invoice Data'!$N522+'Invoice Data'!$J522</f>
        <v>9428.75</v>
      </c>
      <c r="Q522" s="6">
        <f>_xlfn.IFNA(VLOOKUP('Invoice Data'!$A522,BPay!$B$4:$D$10,3,0),0)</f>
        <v>0</v>
      </c>
      <c r="R522" s="8">
        <f t="shared" si="80"/>
        <v>9428.75</v>
      </c>
    </row>
    <row r="523" spans="1:18" x14ac:dyDescent="0.25">
      <c r="A523" s="12">
        <v>35619</v>
      </c>
      <c r="B523" s="6">
        <v>0</v>
      </c>
      <c r="C523" s="23" t="str">
        <f t="shared" si="72"/>
        <v>A</v>
      </c>
      <c r="D523" s="7"/>
      <c r="E523" s="6">
        <v>9116</v>
      </c>
      <c r="F523" s="7">
        <v>2</v>
      </c>
      <c r="G523" s="7" t="str">
        <f t="shared" si="73"/>
        <v>Y</v>
      </c>
      <c r="H523" s="7">
        <f t="shared" si="74"/>
        <v>455.8</v>
      </c>
      <c r="I523" s="6">
        <f t="shared" si="75"/>
        <v>455.8</v>
      </c>
      <c r="J523" s="6" t="b">
        <f t="shared" si="76"/>
        <v>0</v>
      </c>
      <c r="K523" s="6">
        <f t="shared" si="77"/>
        <v>0</v>
      </c>
      <c r="L523" s="7">
        <v>12</v>
      </c>
      <c r="M523" s="7"/>
      <c r="N523" s="6" t="b">
        <f t="shared" si="78"/>
        <v>0</v>
      </c>
      <c r="O523" s="6">
        <f t="shared" si="79"/>
        <v>0</v>
      </c>
      <c r="P523" s="6">
        <f>'Invoice Data'!$B523+'Invoice Data'!$E523-'Invoice Data'!$I523-'Invoice Data'!$N523+'Invoice Data'!$J523</f>
        <v>8660.2000000000007</v>
      </c>
      <c r="Q523" s="6">
        <f>_xlfn.IFNA(VLOOKUP('Invoice Data'!$A523,BPay!$B$4:$D$10,3,0),0)</f>
        <v>0</v>
      </c>
      <c r="R523" s="8">
        <f t="shared" si="80"/>
        <v>8660.2000000000007</v>
      </c>
    </row>
    <row r="524" spans="1:18" x14ac:dyDescent="0.25">
      <c r="A524" s="12">
        <v>35628</v>
      </c>
      <c r="B524" s="6">
        <v>0</v>
      </c>
      <c r="C524" s="23" t="str">
        <f t="shared" si="72"/>
        <v>A</v>
      </c>
      <c r="D524" s="7"/>
      <c r="E524" s="6">
        <v>4556</v>
      </c>
      <c r="F524" s="7">
        <v>1</v>
      </c>
      <c r="G524" s="7" t="str">
        <f t="shared" si="73"/>
        <v/>
      </c>
      <c r="H524" s="7">
        <f t="shared" si="74"/>
        <v>0</v>
      </c>
      <c r="I524" s="6">
        <f t="shared" si="75"/>
        <v>0</v>
      </c>
      <c r="J524" s="6" t="b">
        <f t="shared" si="76"/>
        <v>0</v>
      </c>
      <c r="K524" s="6">
        <f t="shared" si="77"/>
        <v>0</v>
      </c>
      <c r="L524" s="7">
        <v>7</v>
      </c>
      <c r="M524" s="7"/>
      <c r="N524" s="6" t="b">
        <f t="shared" si="78"/>
        <v>0</v>
      </c>
      <c r="O524" s="6">
        <f t="shared" si="79"/>
        <v>0</v>
      </c>
      <c r="P524" s="6">
        <f>'Invoice Data'!$B524+'Invoice Data'!$E524-'Invoice Data'!$I524-'Invoice Data'!$N524+'Invoice Data'!$J524</f>
        <v>4556</v>
      </c>
      <c r="Q524" s="6">
        <f>_xlfn.IFNA(VLOOKUP('Invoice Data'!$A524,BPay!$B$4:$D$10,3,0),0)</f>
        <v>0</v>
      </c>
      <c r="R524" s="8">
        <f t="shared" si="80"/>
        <v>4556</v>
      </c>
    </row>
    <row r="525" spans="1:18" x14ac:dyDescent="0.25">
      <c r="A525" s="12">
        <v>35637</v>
      </c>
      <c r="B525" s="6">
        <v>0</v>
      </c>
      <c r="C525" s="23" t="str">
        <f t="shared" si="72"/>
        <v>A</v>
      </c>
      <c r="D525" s="7"/>
      <c r="E525" s="6">
        <v>4074</v>
      </c>
      <c r="F525" s="7">
        <v>1</v>
      </c>
      <c r="G525" s="7" t="str">
        <f t="shared" si="73"/>
        <v/>
      </c>
      <c r="H525" s="7">
        <f t="shared" si="74"/>
        <v>0</v>
      </c>
      <c r="I525" s="6">
        <f t="shared" si="75"/>
        <v>0</v>
      </c>
      <c r="J525" s="6" t="b">
        <f t="shared" si="76"/>
        <v>0</v>
      </c>
      <c r="K525" s="6">
        <f t="shared" si="77"/>
        <v>0</v>
      </c>
      <c r="L525" s="7">
        <v>0</v>
      </c>
      <c r="M525" s="7" t="b">
        <v>1</v>
      </c>
      <c r="N525" s="6" t="b">
        <f t="shared" si="78"/>
        <v>1</v>
      </c>
      <c r="O525" s="6">
        <f t="shared" si="79"/>
        <v>250</v>
      </c>
      <c r="P525" s="6">
        <f>'Invoice Data'!$B525+'Invoice Data'!$E525-'Invoice Data'!$I525-'Invoice Data'!$N525+'Invoice Data'!$J525</f>
        <v>4073</v>
      </c>
      <c r="Q525" s="6">
        <f>_xlfn.IFNA(VLOOKUP('Invoice Data'!$A525,BPay!$B$4:$D$10,3,0),0)</f>
        <v>0</v>
      </c>
      <c r="R525" s="8">
        <f t="shared" si="80"/>
        <v>4073</v>
      </c>
    </row>
    <row r="526" spans="1:18" x14ac:dyDescent="0.25">
      <c r="A526" s="12">
        <v>35646</v>
      </c>
      <c r="B526" s="6">
        <v>0</v>
      </c>
      <c r="C526" s="23" t="str">
        <f t="shared" si="72"/>
        <v>A</v>
      </c>
      <c r="D526" s="7"/>
      <c r="E526" s="6">
        <v>7245</v>
      </c>
      <c r="F526" s="7">
        <v>2</v>
      </c>
      <c r="G526" s="7" t="str">
        <f t="shared" si="73"/>
        <v>Y</v>
      </c>
      <c r="H526" s="7">
        <f t="shared" si="74"/>
        <v>362.25</v>
      </c>
      <c r="I526" s="6">
        <f t="shared" si="75"/>
        <v>362.25</v>
      </c>
      <c r="J526" s="6" t="b">
        <f t="shared" si="76"/>
        <v>0</v>
      </c>
      <c r="K526" s="6">
        <f t="shared" si="77"/>
        <v>0</v>
      </c>
      <c r="L526" s="7">
        <v>14</v>
      </c>
      <c r="M526" s="7"/>
      <c r="N526" s="6" t="b">
        <f t="shared" si="78"/>
        <v>0</v>
      </c>
      <c r="O526" s="6">
        <f t="shared" si="79"/>
        <v>0</v>
      </c>
      <c r="P526" s="6">
        <f>'Invoice Data'!$B526+'Invoice Data'!$E526-'Invoice Data'!$I526-'Invoice Data'!$N526+'Invoice Data'!$J526</f>
        <v>6882.75</v>
      </c>
      <c r="Q526" s="6">
        <f>_xlfn.IFNA(VLOOKUP('Invoice Data'!$A526,BPay!$B$4:$D$10,3,0),0)</f>
        <v>0</v>
      </c>
      <c r="R526" s="8">
        <f t="shared" si="80"/>
        <v>6882.75</v>
      </c>
    </row>
    <row r="527" spans="1:18" x14ac:dyDescent="0.25">
      <c r="A527" s="12">
        <v>35655</v>
      </c>
      <c r="B527" s="6">
        <v>0</v>
      </c>
      <c r="C527" s="23" t="str">
        <f t="shared" si="72"/>
        <v>A</v>
      </c>
      <c r="D527" s="7"/>
      <c r="E527" s="6">
        <v>8971</v>
      </c>
      <c r="F527" s="7">
        <v>2</v>
      </c>
      <c r="G527" s="7" t="str">
        <f t="shared" si="73"/>
        <v>Y</v>
      </c>
      <c r="H527" s="7">
        <f t="shared" si="74"/>
        <v>448.55</v>
      </c>
      <c r="I527" s="6">
        <f t="shared" si="75"/>
        <v>448.55</v>
      </c>
      <c r="J527" s="6" t="b">
        <f t="shared" si="76"/>
        <v>0</v>
      </c>
      <c r="K527" s="6">
        <f t="shared" si="77"/>
        <v>0</v>
      </c>
      <c r="L527" s="7">
        <v>10</v>
      </c>
      <c r="M527" s="7"/>
      <c r="N527" s="6" t="b">
        <f t="shared" si="78"/>
        <v>0</v>
      </c>
      <c r="O527" s="6">
        <f t="shared" si="79"/>
        <v>0</v>
      </c>
      <c r="P527" s="6">
        <f>'Invoice Data'!$B527+'Invoice Data'!$E527-'Invoice Data'!$I527-'Invoice Data'!$N527+'Invoice Data'!$J527</f>
        <v>8522.4500000000007</v>
      </c>
      <c r="Q527" s="6">
        <f>_xlfn.IFNA(VLOOKUP('Invoice Data'!$A527,BPay!$B$4:$D$10,3,0),0)</f>
        <v>0</v>
      </c>
      <c r="R527" s="8">
        <f t="shared" si="80"/>
        <v>8522.4500000000007</v>
      </c>
    </row>
    <row r="528" spans="1:18" x14ac:dyDescent="0.25">
      <c r="A528" s="12">
        <v>35664</v>
      </c>
      <c r="B528" s="6">
        <v>0</v>
      </c>
      <c r="C528" s="23" t="str">
        <f t="shared" si="72"/>
        <v>A</v>
      </c>
      <c r="D528" s="7"/>
      <c r="E528" s="6">
        <v>3676</v>
      </c>
      <c r="F528" s="7">
        <v>1</v>
      </c>
      <c r="G528" s="7" t="str">
        <f t="shared" si="73"/>
        <v/>
      </c>
      <c r="H528" s="7">
        <f t="shared" si="74"/>
        <v>0</v>
      </c>
      <c r="I528" s="6">
        <f t="shared" si="75"/>
        <v>0</v>
      </c>
      <c r="J528" s="6" t="b">
        <f t="shared" si="76"/>
        <v>0</v>
      </c>
      <c r="K528" s="6">
        <f t="shared" si="77"/>
        <v>0</v>
      </c>
      <c r="L528" s="7">
        <v>4</v>
      </c>
      <c r="M528" s="7"/>
      <c r="N528" s="6" t="b">
        <f t="shared" si="78"/>
        <v>0</v>
      </c>
      <c r="O528" s="6">
        <f t="shared" si="79"/>
        <v>0</v>
      </c>
      <c r="P528" s="6">
        <f>'Invoice Data'!$B528+'Invoice Data'!$E528-'Invoice Data'!$I528-'Invoice Data'!$N528+'Invoice Data'!$J528</f>
        <v>3676</v>
      </c>
      <c r="Q528" s="6">
        <f>_xlfn.IFNA(VLOOKUP('Invoice Data'!$A528,BPay!$B$4:$D$10,3,0),0)</f>
        <v>0</v>
      </c>
      <c r="R528" s="8">
        <f t="shared" si="80"/>
        <v>3676</v>
      </c>
    </row>
    <row r="529" spans="1:18" x14ac:dyDescent="0.25">
      <c r="A529" s="12">
        <v>35673</v>
      </c>
      <c r="B529" s="6">
        <v>0</v>
      </c>
      <c r="C529" s="23" t="str">
        <f t="shared" si="72"/>
        <v>A</v>
      </c>
      <c r="D529" s="7"/>
      <c r="E529" s="6">
        <v>4166</v>
      </c>
      <c r="F529" s="7">
        <v>1</v>
      </c>
      <c r="G529" s="7" t="str">
        <f t="shared" si="73"/>
        <v/>
      </c>
      <c r="H529" s="7">
        <f t="shared" si="74"/>
        <v>0</v>
      </c>
      <c r="I529" s="6">
        <f t="shared" si="75"/>
        <v>0</v>
      </c>
      <c r="J529" s="6" t="b">
        <f t="shared" si="76"/>
        <v>0</v>
      </c>
      <c r="K529" s="6">
        <f t="shared" si="77"/>
        <v>0</v>
      </c>
      <c r="L529" s="7">
        <v>9</v>
      </c>
      <c r="M529" s="7"/>
      <c r="N529" s="6" t="b">
        <f t="shared" si="78"/>
        <v>0</v>
      </c>
      <c r="O529" s="6">
        <f t="shared" si="79"/>
        <v>0</v>
      </c>
      <c r="P529" s="6">
        <f>'Invoice Data'!$B529+'Invoice Data'!$E529-'Invoice Data'!$I529-'Invoice Data'!$N529+'Invoice Data'!$J529</f>
        <v>4166</v>
      </c>
      <c r="Q529" s="6">
        <f>_xlfn.IFNA(VLOOKUP('Invoice Data'!$A529,BPay!$B$4:$D$10,3,0),0)</f>
        <v>0</v>
      </c>
      <c r="R529" s="8">
        <f t="shared" si="80"/>
        <v>4166</v>
      </c>
    </row>
    <row r="530" spans="1:18" x14ac:dyDescent="0.25">
      <c r="A530" s="12">
        <v>35682</v>
      </c>
      <c r="B530" s="6">
        <v>0</v>
      </c>
      <c r="C530" s="23" t="str">
        <f t="shared" si="72"/>
        <v>A</v>
      </c>
      <c r="D530" s="7"/>
      <c r="E530" s="6">
        <v>8439</v>
      </c>
      <c r="F530" s="7">
        <v>2</v>
      </c>
      <c r="G530" s="7" t="str">
        <f t="shared" si="73"/>
        <v>Y</v>
      </c>
      <c r="H530" s="7">
        <f t="shared" si="74"/>
        <v>421.95000000000005</v>
      </c>
      <c r="I530" s="6">
        <f t="shared" si="75"/>
        <v>421.95000000000005</v>
      </c>
      <c r="J530" s="6" t="b">
        <f t="shared" si="76"/>
        <v>0</v>
      </c>
      <c r="K530" s="6">
        <f t="shared" si="77"/>
        <v>0</v>
      </c>
      <c r="L530" s="7">
        <v>5</v>
      </c>
      <c r="M530" s="7"/>
      <c r="N530" s="6" t="b">
        <f t="shared" si="78"/>
        <v>0</v>
      </c>
      <c r="O530" s="6">
        <f t="shared" si="79"/>
        <v>0</v>
      </c>
      <c r="P530" s="6">
        <f>'Invoice Data'!$B530+'Invoice Data'!$E530-'Invoice Data'!$I530-'Invoice Data'!$N530+'Invoice Data'!$J530</f>
        <v>8017.05</v>
      </c>
      <c r="Q530" s="6">
        <f>_xlfn.IFNA(VLOOKUP('Invoice Data'!$A530,BPay!$B$4:$D$10,3,0),0)</f>
        <v>0</v>
      </c>
      <c r="R530" s="8">
        <f t="shared" si="80"/>
        <v>8017.05</v>
      </c>
    </row>
    <row r="531" spans="1:18" x14ac:dyDescent="0.25">
      <c r="A531" s="12">
        <v>35691</v>
      </c>
      <c r="B531" s="6">
        <v>0</v>
      </c>
      <c r="C531" s="23" t="str">
        <f t="shared" si="72"/>
        <v>A</v>
      </c>
      <c r="D531" s="7"/>
      <c r="E531" s="6">
        <v>10335</v>
      </c>
      <c r="F531" s="7">
        <v>2</v>
      </c>
      <c r="G531" s="7" t="str">
        <f t="shared" si="73"/>
        <v>Y</v>
      </c>
      <c r="H531" s="7">
        <f t="shared" si="74"/>
        <v>516.75</v>
      </c>
      <c r="I531" s="6">
        <f t="shared" si="75"/>
        <v>516.75</v>
      </c>
      <c r="J531" s="6" t="b">
        <f t="shared" si="76"/>
        <v>0</v>
      </c>
      <c r="K531" s="6">
        <f t="shared" si="77"/>
        <v>0</v>
      </c>
      <c r="L531" s="7">
        <v>12</v>
      </c>
      <c r="M531" s="7"/>
      <c r="N531" s="6" t="b">
        <f t="shared" si="78"/>
        <v>0</v>
      </c>
      <c r="O531" s="6">
        <f t="shared" si="79"/>
        <v>0</v>
      </c>
      <c r="P531" s="6">
        <f>'Invoice Data'!$B531+'Invoice Data'!$E531-'Invoice Data'!$I531-'Invoice Data'!$N531+'Invoice Data'!$J531</f>
        <v>9818.25</v>
      </c>
      <c r="Q531" s="6">
        <f>_xlfn.IFNA(VLOOKUP('Invoice Data'!$A531,BPay!$B$4:$D$10,3,0),0)</f>
        <v>0</v>
      </c>
      <c r="R531" s="8">
        <f t="shared" si="80"/>
        <v>9818.25</v>
      </c>
    </row>
    <row r="532" spans="1:18" x14ac:dyDescent="0.25">
      <c r="A532" s="12">
        <v>35708</v>
      </c>
      <c r="B532" s="6">
        <v>0</v>
      </c>
      <c r="C532" s="23" t="str">
        <f t="shared" si="72"/>
        <v>A</v>
      </c>
      <c r="D532" s="7"/>
      <c r="E532" s="6">
        <v>7430</v>
      </c>
      <c r="F532" s="7">
        <v>2</v>
      </c>
      <c r="G532" s="7" t="str">
        <f t="shared" si="73"/>
        <v>Y</v>
      </c>
      <c r="H532" s="7">
        <f t="shared" si="74"/>
        <v>371.5</v>
      </c>
      <c r="I532" s="6">
        <f t="shared" si="75"/>
        <v>371.5</v>
      </c>
      <c r="J532" s="6" t="b">
        <f t="shared" si="76"/>
        <v>0</v>
      </c>
      <c r="K532" s="6">
        <f t="shared" si="77"/>
        <v>0</v>
      </c>
      <c r="L532" s="7">
        <v>6</v>
      </c>
      <c r="M532" s="7"/>
      <c r="N532" s="6" t="b">
        <f t="shared" si="78"/>
        <v>0</v>
      </c>
      <c r="O532" s="6">
        <f t="shared" si="79"/>
        <v>0</v>
      </c>
      <c r="P532" s="6">
        <f>'Invoice Data'!$B532+'Invoice Data'!$E532-'Invoice Data'!$I532-'Invoice Data'!$N532+'Invoice Data'!$J532</f>
        <v>7058.5</v>
      </c>
      <c r="Q532" s="6">
        <f>_xlfn.IFNA(VLOOKUP('Invoice Data'!$A532,BPay!$B$4:$D$10,3,0),0)</f>
        <v>0</v>
      </c>
      <c r="R532" s="8">
        <f t="shared" si="80"/>
        <v>7058.5</v>
      </c>
    </row>
    <row r="533" spans="1:18" x14ac:dyDescent="0.25">
      <c r="A533" s="12">
        <v>35717</v>
      </c>
      <c r="B533" s="6">
        <v>-162</v>
      </c>
      <c r="C533" s="23" t="str">
        <f t="shared" si="72"/>
        <v>C</v>
      </c>
      <c r="D533" s="7"/>
      <c r="E533" s="6">
        <v>5113</v>
      </c>
      <c r="F533" s="7">
        <v>1</v>
      </c>
      <c r="G533" s="7" t="str">
        <f t="shared" si="73"/>
        <v/>
      </c>
      <c r="H533" s="7">
        <f t="shared" si="74"/>
        <v>0</v>
      </c>
      <c r="I533" s="6">
        <f t="shared" si="75"/>
        <v>0</v>
      </c>
      <c r="J533" s="6" t="b">
        <f t="shared" si="76"/>
        <v>0</v>
      </c>
      <c r="K533" s="6">
        <f t="shared" si="77"/>
        <v>0</v>
      </c>
      <c r="L533" s="7">
        <v>7</v>
      </c>
      <c r="M533" s="7"/>
      <c r="N533" s="6" t="b">
        <f t="shared" si="78"/>
        <v>0</v>
      </c>
      <c r="O533" s="6">
        <f t="shared" si="79"/>
        <v>0</v>
      </c>
      <c r="P533" s="6">
        <f>'Invoice Data'!$B533+'Invoice Data'!$E533-'Invoice Data'!$I533-'Invoice Data'!$N533+'Invoice Data'!$J533</f>
        <v>4951</v>
      </c>
      <c r="Q533" s="6">
        <f>_xlfn.IFNA(VLOOKUP('Invoice Data'!$A533,BPay!$B$4:$D$10,3,0),0)</f>
        <v>0</v>
      </c>
      <c r="R533" s="8">
        <f t="shared" si="80"/>
        <v>4789</v>
      </c>
    </row>
    <row r="534" spans="1:18" x14ac:dyDescent="0.25">
      <c r="A534" s="12">
        <v>35726</v>
      </c>
      <c r="B534" s="6">
        <v>0</v>
      </c>
      <c r="C534" s="23" t="str">
        <f t="shared" si="72"/>
        <v>A</v>
      </c>
      <c r="D534" s="7"/>
      <c r="E534" s="6">
        <v>8527</v>
      </c>
      <c r="F534" s="7">
        <v>2</v>
      </c>
      <c r="G534" s="7" t="str">
        <f t="shared" si="73"/>
        <v>Y</v>
      </c>
      <c r="H534" s="7">
        <f t="shared" si="74"/>
        <v>426.35</v>
      </c>
      <c r="I534" s="6">
        <f t="shared" si="75"/>
        <v>426.35</v>
      </c>
      <c r="J534" s="6" t="b">
        <f t="shared" si="76"/>
        <v>0</v>
      </c>
      <c r="K534" s="6">
        <f t="shared" si="77"/>
        <v>0</v>
      </c>
      <c r="L534" s="7">
        <v>14</v>
      </c>
      <c r="M534" s="7"/>
      <c r="N534" s="6" t="b">
        <f t="shared" si="78"/>
        <v>0</v>
      </c>
      <c r="O534" s="6">
        <f t="shared" si="79"/>
        <v>0</v>
      </c>
      <c r="P534" s="6">
        <f>'Invoice Data'!$B534+'Invoice Data'!$E534-'Invoice Data'!$I534-'Invoice Data'!$N534+'Invoice Data'!$J534</f>
        <v>8100.65</v>
      </c>
      <c r="Q534" s="6">
        <f>_xlfn.IFNA(VLOOKUP('Invoice Data'!$A534,BPay!$B$4:$D$10,3,0),0)</f>
        <v>0</v>
      </c>
      <c r="R534" s="8">
        <f t="shared" si="80"/>
        <v>8100.65</v>
      </c>
    </row>
    <row r="535" spans="1:18" x14ac:dyDescent="0.25">
      <c r="A535" s="12">
        <v>35735</v>
      </c>
      <c r="B535" s="6">
        <v>0</v>
      </c>
      <c r="C535" s="23" t="str">
        <f t="shared" si="72"/>
        <v>A</v>
      </c>
      <c r="D535" s="7"/>
      <c r="E535" s="6">
        <v>7431</v>
      </c>
      <c r="F535" s="7">
        <v>2</v>
      </c>
      <c r="G535" s="7" t="str">
        <f t="shared" si="73"/>
        <v>Y</v>
      </c>
      <c r="H535" s="7">
        <f t="shared" si="74"/>
        <v>371.55</v>
      </c>
      <c r="I535" s="6">
        <f t="shared" si="75"/>
        <v>371.55</v>
      </c>
      <c r="J535" s="6" t="b">
        <f t="shared" si="76"/>
        <v>0</v>
      </c>
      <c r="K535" s="6">
        <f t="shared" si="77"/>
        <v>0</v>
      </c>
      <c r="L535" s="7">
        <v>0</v>
      </c>
      <c r="M535" s="7" t="b">
        <v>1</v>
      </c>
      <c r="N535" s="6" t="b">
        <f t="shared" si="78"/>
        <v>1</v>
      </c>
      <c r="O535" s="6">
        <f t="shared" si="79"/>
        <v>250</v>
      </c>
      <c r="P535" s="6">
        <f>'Invoice Data'!$B535+'Invoice Data'!$E535-'Invoice Data'!$I535-'Invoice Data'!$N535+'Invoice Data'!$J535</f>
        <v>7058.45</v>
      </c>
      <c r="Q535" s="6">
        <f>_xlfn.IFNA(VLOOKUP('Invoice Data'!$A535,BPay!$B$4:$D$10,3,0),0)</f>
        <v>0</v>
      </c>
      <c r="R535" s="8">
        <f t="shared" si="80"/>
        <v>7058.45</v>
      </c>
    </row>
    <row r="536" spans="1:18" x14ac:dyDescent="0.25">
      <c r="A536" s="12">
        <v>35744</v>
      </c>
      <c r="B536" s="6">
        <v>0</v>
      </c>
      <c r="C536" s="23" t="str">
        <f t="shared" si="72"/>
        <v>A</v>
      </c>
      <c r="D536" s="7"/>
      <c r="E536" s="6">
        <v>4931</v>
      </c>
      <c r="F536" s="7">
        <v>1</v>
      </c>
      <c r="G536" s="7" t="str">
        <f t="shared" si="73"/>
        <v/>
      </c>
      <c r="H536" s="7">
        <f t="shared" si="74"/>
        <v>0</v>
      </c>
      <c r="I536" s="6">
        <f t="shared" si="75"/>
        <v>0</v>
      </c>
      <c r="J536" s="6" t="b">
        <f t="shared" si="76"/>
        <v>0</v>
      </c>
      <c r="K536" s="6">
        <f t="shared" si="77"/>
        <v>0</v>
      </c>
      <c r="L536" s="7">
        <v>15</v>
      </c>
      <c r="M536" s="7"/>
      <c r="N536" s="6" t="b">
        <f t="shared" si="78"/>
        <v>0</v>
      </c>
      <c r="O536" s="6">
        <f t="shared" si="79"/>
        <v>0</v>
      </c>
      <c r="P536" s="6">
        <f>'Invoice Data'!$B536+'Invoice Data'!$E536-'Invoice Data'!$I536-'Invoice Data'!$N536+'Invoice Data'!$J536</f>
        <v>4931</v>
      </c>
      <c r="Q536" s="6">
        <f>_xlfn.IFNA(VLOOKUP('Invoice Data'!$A536,BPay!$B$4:$D$10,3,0),0)</f>
        <v>0</v>
      </c>
      <c r="R536" s="8">
        <f t="shared" si="80"/>
        <v>4931</v>
      </c>
    </row>
    <row r="537" spans="1:18" x14ac:dyDescent="0.25">
      <c r="A537" s="12">
        <v>35753</v>
      </c>
      <c r="B537" s="6">
        <v>0</v>
      </c>
      <c r="C537" s="23" t="str">
        <f t="shared" si="72"/>
        <v>A</v>
      </c>
      <c r="D537" s="7"/>
      <c r="E537" s="6">
        <v>9918</v>
      </c>
      <c r="F537" s="7">
        <v>2</v>
      </c>
      <c r="G537" s="7" t="str">
        <f t="shared" si="73"/>
        <v>Y</v>
      </c>
      <c r="H537" s="7">
        <f t="shared" si="74"/>
        <v>495.90000000000003</v>
      </c>
      <c r="I537" s="6">
        <f t="shared" si="75"/>
        <v>495.90000000000003</v>
      </c>
      <c r="J537" s="6" t="b">
        <f t="shared" si="76"/>
        <v>0</v>
      </c>
      <c r="K537" s="6">
        <f t="shared" si="77"/>
        <v>0</v>
      </c>
      <c r="L537" s="7">
        <v>3</v>
      </c>
      <c r="M537" s="7"/>
      <c r="N537" s="6" t="b">
        <f t="shared" si="78"/>
        <v>0</v>
      </c>
      <c r="O537" s="6">
        <f t="shared" si="79"/>
        <v>0</v>
      </c>
      <c r="P537" s="6">
        <f>'Invoice Data'!$B537+'Invoice Data'!$E537-'Invoice Data'!$I537-'Invoice Data'!$N537+'Invoice Data'!$J537</f>
        <v>9422.1</v>
      </c>
      <c r="Q537" s="6">
        <f>_xlfn.IFNA(VLOOKUP('Invoice Data'!$A537,BPay!$B$4:$D$10,3,0),0)</f>
        <v>0</v>
      </c>
      <c r="R537" s="8">
        <f t="shared" si="80"/>
        <v>9422.1</v>
      </c>
    </row>
    <row r="538" spans="1:18" x14ac:dyDescent="0.25">
      <c r="A538" s="12">
        <v>35762</v>
      </c>
      <c r="B538" s="6">
        <v>0</v>
      </c>
      <c r="C538" s="23" t="str">
        <f t="shared" si="72"/>
        <v>A</v>
      </c>
      <c r="D538" s="7"/>
      <c r="E538" s="6">
        <v>4692</v>
      </c>
      <c r="F538" s="7">
        <v>1</v>
      </c>
      <c r="G538" s="7" t="str">
        <f t="shared" si="73"/>
        <v/>
      </c>
      <c r="H538" s="7">
        <f t="shared" si="74"/>
        <v>0</v>
      </c>
      <c r="I538" s="6">
        <f t="shared" si="75"/>
        <v>0</v>
      </c>
      <c r="J538" s="6" t="b">
        <f t="shared" si="76"/>
        <v>0</v>
      </c>
      <c r="K538" s="6">
        <f t="shared" si="77"/>
        <v>0</v>
      </c>
      <c r="L538" s="7">
        <v>12</v>
      </c>
      <c r="M538" s="7"/>
      <c r="N538" s="6" t="b">
        <f t="shared" si="78"/>
        <v>0</v>
      </c>
      <c r="O538" s="6">
        <f t="shared" si="79"/>
        <v>0</v>
      </c>
      <c r="P538" s="6">
        <f>'Invoice Data'!$B538+'Invoice Data'!$E538-'Invoice Data'!$I538-'Invoice Data'!$N538+'Invoice Data'!$J538</f>
        <v>4692</v>
      </c>
      <c r="Q538" s="6">
        <f>_xlfn.IFNA(VLOOKUP('Invoice Data'!$A538,BPay!$B$4:$D$10,3,0),0)</f>
        <v>0</v>
      </c>
      <c r="R538" s="8">
        <f t="shared" si="80"/>
        <v>4692</v>
      </c>
    </row>
    <row r="539" spans="1:18" x14ac:dyDescent="0.25">
      <c r="A539" s="12">
        <v>35771</v>
      </c>
      <c r="B539" s="6">
        <v>0</v>
      </c>
      <c r="C539" s="23" t="str">
        <f t="shared" si="72"/>
        <v>A</v>
      </c>
      <c r="D539" s="7"/>
      <c r="E539" s="6">
        <v>6712</v>
      </c>
      <c r="F539" s="7">
        <v>2</v>
      </c>
      <c r="G539" s="7" t="str">
        <f t="shared" si="73"/>
        <v>Y</v>
      </c>
      <c r="H539" s="7">
        <f t="shared" si="74"/>
        <v>335.6</v>
      </c>
      <c r="I539" s="6">
        <f t="shared" si="75"/>
        <v>335.6</v>
      </c>
      <c r="J539" s="6" t="b">
        <f t="shared" si="76"/>
        <v>0</v>
      </c>
      <c r="K539" s="6">
        <f t="shared" si="77"/>
        <v>0</v>
      </c>
      <c r="L539" s="7">
        <v>8</v>
      </c>
      <c r="M539" s="7"/>
      <c r="N539" s="6" t="b">
        <f t="shared" si="78"/>
        <v>0</v>
      </c>
      <c r="O539" s="6">
        <f t="shared" si="79"/>
        <v>0</v>
      </c>
      <c r="P539" s="6">
        <f>'Invoice Data'!$B539+'Invoice Data'!$E539-'Invoice Data'!$I539-'Invoice Data'!$N539+'Invoice Data'!$J539</f>
        <v>6376.4</v>
      </c>
      <c r="Q539" s="6">
        <f>_xlfn.IFNA(VLOOKUP('Invoice Data'!$A539,BPay!$B$4:$D$10,3,0),0)</f>
        <v>0</v>
      </c>
      <c r="R539" s="8">
        <f t="shared" si="80"/>
        <v>6376.4</v>
      </c>
    </row>
    <row r="540" spans="1:18" x14ac:dyDescent="0.25">
      <c r="A540" s="12">
        <v>35780</v>
      </c>
      <c r="B540" s="6">
        <v>0</v>
      </c>
      <c r="C540" s="23" t="str">
        <f t="shared" si="72"/>
        <v>A</v>
      </c>
      <c r="D540" s="7"/>
      <c r="E540" s="6">
        <v>7925</v>
      </c>
      <c r="F540" s="7">
        <v>2</v>
      </c>
      <c r="G540" s="7" t="str">
        <f t="shared" si="73"/>
        <v>Y</v>
      </c>
      <c r="H540" s="7">
        <f t="shared" si="74"/>
        <v>396.25</v>
      </c>
      <c r="I540" s="6">
        <f t="shared" si="75"/>
        <v>396.25</v>
      </c>
      <c r="J540" s="6" t="b">
        <f t="shared" si="76"/>
        <v>0</v>
      </c>
      <c r="K540" s="6">
        <f t="shared" si="77"/>
        <v>0</v>
      </c>
      <c r="L540" s="7">
        <v>16</v>
      </c>
      <c r="M540" s="7"/>
      <c r="N540" s="6" t="b">
        <f t="shared" si="78"/>
        <v>1</v>
      </c>
      <c r="O540" s="6">
        <f t="shared" si="79"/>
        <v>250</v>
      </c>
      <c r="P540" s="6">
        <f>'Invoice Data'!$B540+'Invoice Data'!$E540-'Invoice Data'!$I540-'Invoice Data'!$N540+'Invoice Data'!$J540</f>
        <v>7527.75</v>
      </c>
      <c r="Q540" s="6">
        <f>_xlfn.IFNA(VLOOKUP('Invoice Data'!$A540,BPay!$B$4:$D$10,3,0),0)</f>
        <v>0</v>
      </c>
      <c r="R540" s="8">
        <f t="shared" si="80"/>
        <v>7527.75</v>
      </c>
    </row>
    <row r="541" spans="1:18" x14ac:dyDescent="0.25">
      <c r="A541" s="12">
        <v>35799</v>
      </c>
      <c r="B541" s="6">
        <v>0</v>
      </c>
      <c r="C541" s="23" t="str">
        <f t="shared" si="72"/>
        <v>A</v>
      </c>
      <c r="D541" s="7"/>
      <c r="E541" s="6">
        <v>5627</v>
      </c>
      <c r="F541" s="7">
        <v>1</v>
      </c>
      <c r="G541" s="7" t="str">
        <f t="shared" si="73"/>
        <v/>
      </c>
      <c r="H541" s="7">
        <f t="shared" si="74"/>
        <v>0</v>
      </c>
      <c r="I541" s="6">
        <f t="shared" si="75"/>
        <v>0</v>
      </c>
      <c r="J541" s="6" t="b">
        <f t="shared" si="76"/>
        <v>0</v>
      </c>
      <c r="K541" s="6">
        <f t="shared" si="77"/>
        <v>0</v>
      </c>
      <c r="L541" s="7">
        <v>9</v>
      </c>
      <c r="M541" s="7"/>
      <c r="N541" s="6" t="b">
        <f t="shared" si="78"/>
        <v>0</v>
      </c>
      <c r="O541" s="6">
        <f t="shared" si="79"/>
        <v>0</v>
      </c>
      <c r="P541" s="6">
        <f>'Invoice Data'!$B541+'Invoice Data'!$E541-'Invoice Data'!$I541-'Invoice Data'!$N541+'Invoice Data'!$J541</f>
        <v>5627</v>
      </c>
      <c r="Q541" s="6">
        <f>_xlfn.IFNA(VLOOKUP('Invoice Data'!$A541,BPay!$B$4:$D$10,3,0),0)</f>
        <v>0</v>
      </c>
      <c r="R541" s="8">
        <f t="shared" si="80"/>
        <v>5627</v>
      </c>
    </row>
    <row r="542" spans="1:18" x14ac:dyDescent="0.25">
      <c r="A542" s="12">
        <v>35806</v>
      </c>
      <c r="B542" s="6">
        <v>0</v>
      </c>
      <c r="C542" s="23" t="str">
        <f t="shared" si="72"/>
        <v>A</v>
      </c>
      <c r="D542" s="7"/>
      <c r="E542" s="6">
        <v>3965</v>
      </c>
      <c r="F542" s="7">
        <v>1</v>
      </c>
      <c r="G542" s="7" t="str">
        <f t="shared" si="73"/>
        <v/>
      </c>
      <c r="H542" s="7">
        <f t="shared" si="74"/>
        <v>0</v>
      </c>
      <c r="I542" s="6">
        <f t="shared" si="75"/>
        <v>0</v>
      </c>
      <c r="J542" s="6" t="b">
        <f t="shared" si="76"/>
        <v>0</v>
      </c>
      <c r="K542" s="6">
        <f t="shared" si="77"/>
        <v>0</v>
      </c>
      <c r="L542" s="7">
        <v>8</v>
      </c>
      <c r="M542" s="7"/>
      <c r="N542" s="6" t="b">
        <f t="shared" si="78"/>
        <v>0</v>
      </c>
      <c r="O542" s="6">
        <f t="shared" si="79"/>
        <v>0</v>
      </c>
      <c r="P542" s="6">
        <f>'Invoice Data'!$B542+'Invoice Data'!$E542-'Invoice Data'!$I542-'Invoice Data'!$N542+'Invoice Data'!$J542</f>
        <v>3965</v>
      </c>
      <c r="Q542" s="6">
        <f>_xlfn.IFNA(VLOOKUP('Invoice Data'!$A542,BPay!$B$4:$D$10,3,0),0)</f>
        <v>0</v>
      </c>
      <c r="R542" s="8">
        <f t="shared" si="80"/>
        <v>3965</v>
      </c>
    </row>
    <row r="543" spans="1:18" x14ac:dyDescent="0.25">
      <c r="A543" s="12">
        <v>35815</v>
      </c>
      <c r="B543" s="6">
        <v>0</v>
      </c>
      <c r="C543" s="23" t="str">
        <f t="shared" si="72"/>
        <v>A</v>
      </c>
      <c r="D543" s="7"/>
      <c r="E543" s="6">
        <v>4792</v>
      </c>
      <c r="F543" s="7">
        <v>1</v>
      </c>
      <c r="G543" s="7" t="str">
        <f t="shared" si="73"/>
        <v/>
      </c>
      <c r="H543" s="7">
        <f t="shared" si="74"/>
        <v>0</v>
      </c>
      <c r="I543" s="6">
        <f t="shared" si="75"/>
        <v>0</v>
      </c>
      <c r="J543" s="6" t="b">
        <f t="shared" si="76"/>
        <v>0</v>
      </c>
      <c r="K543" s="6">
        <f t="shared" si="77"/>
        <v>0</v>
      </c>
      <c r="L543" s="7">
        <v>11</v>
      </c>
      <c r="M543" s="7"/>
      <c r="N543" s="6" t="b">
        <f t="shared" si="78"/>
        <v>0</v>
      </c>
      <c r="O543" s="6">
        <f t="shared" si="79"/>
        <v>0</v>
      </c>
      <c r="P543" s="6">
        <f>'Invoice Data'!$B543+'Invoice Data'!$E543-'Invoice Data'!$I543-'Invoice Data'!$N543+'Invoice Data'!$J543</f>
        <v>4792</v>
      </c>
      <c r="Q543" s="6">
        <f>_xlfn.IFNA(VLOOKUP('Invoice Data'!$A543,BPay!$B$4:$D$10,3,0),0)</f>
        <v>0</v>
      </c>
      <c r="R543" s="8">
        <f t="shared" si="80"/>
        <v>4792</v>
      </c>
    </row>
    <row r="544" spans="1:18" x14ac:dyDescent="0.25">
      <c r="A544" s="12">
        <v>35824</v>
      </c>
      <c r="B544" s="6">
        <v>0</v>
      </c>
      <c r="C544" s="23" t="str">
        <f t="shared" si="72"/>
        <v>A</v>
      </c>
      <c r="D544" s="7"/>
      <c r="E544" s="6">
        <v>3366</v>
      </c>
      <c r="F544" s="7">
        <v>1</v>
      </c>
      <c r="G544" s="7" t="str">
        <f t="shared" si="73"/>
        <v/>
      </c>
      <c r="H544" s="7">
        <f t="shared" si="74"/>
        <v>0</v>
      </c>
      <c r="I544" s="6">
        <f t="shared" si="75"/>
        <v>0</v>
      </c>
      <c r="J544" s="6" t="b">
        <f t="shared" si="76"/>
        <v>0</v>
      </c>
      <c r="K544" s="6">
        <f t="shared" si="77"/>
        <v>0</v>
      </c>
      <c r="L544" s="7">
        <v>3</v>
      </c>
      <c r="M544" s="7"/>
      <c r="N544" s="6" t="b">
        <f t="shared" si="78"/>
        <v>0</v>
      </c>
      <c r="O544" s="6">
        <f t="shared" si="79"/>
        <v>0</v>
      </c>
      <c r="P544" s="6">
        <f>'Invoice Data'!$B544+'Invoice Data'!$E544-'Invoice Data'!$I544-'Invoice Data'!$N544+'Invoice Data'!$J544</f>
        <v>3366</v>
      </c>
      <c r="Q544" s="6">
        <f>_xlfn.IFNA(VLOOKUP('Invoice Data'!$A544,BPay!$B$4:$D$10,3,0),0)</f>
        <v>0</v>
      </c>
      <c r="R544" s="8">
        <f t="shared" si="80"/>
        <v>3366</v>
      </c>
    </row>
    <row r="545" spans="1:18" x14ac:dyDescent="0.25">
      <c r="A545" s="12">
        <v>35833</v>
      </c>
      <c r="B545" s="6">
        <v>0</v>
      </c>
      <c r="C545" s="23" t="str">
        <f t="shared" si="72"/>
        <v>A</v>
      </c>
      <c r="D545" s="7"/>
      <c r="E545" s="6">
        <v>3462</v>
      </c>
      <c r="F545" s="7">
        <v>1</v>
      </c>
      <c r="G545" s="7" t="str">
        <f t="shared" si="73"/>
        <v/>
      </c>
      <c r="H545" s="7">
        <f t="shared" si="74"/>
        <v>0</v>
      </c>
      <c r="I545" s="6">
        <f t="shared" si="75"/>
        <v>0</v>
      </c>
      <c r="J545" s="6" t="b">
        <f t="shared" si="76"/>
        <v>0</v>
      </c>
      <c r="K545" s="6">
        <f t="shared" si="77"/>
        <v>0</v>
      </c>
      <c r="L545" s="7">
        <v>3</v>
      </c>
      <c r="M545" s="7"/>
      <c r="N545" s="6" t="b">
        <f t="shared" si="78"/>
        <v>0</v>
      </c>
      <c r="O545" s="6">
        <f t="shared" si="79"/>
        <v>0</v>
      </c>
      <c r="P545" s="6">
        <f>'Invoice Data'!$B545+'Invoice Data'!$E545-'Invoice Data'!$I545-'Invoice Data'!$N545+'Invoice Data'!$J545</f>
        <v>3462</v>
      </c>
      <c r="Q545" s="6">
        <f>_xlfn.IFNA(VLOOKUP('Invoice Data'!$A545,BPay!$B$4:$D$10,3,0),0)</f>
        <v>0</v>
      </c>
      <c r="R545" s="8">
        <f t="shared" si="80"/>
        <v>3462</v>
      </c>
    </row>
    <row r="546" spans="1:18" x14ac:dyDescent="0.25">
      <c r="A546" s="12">
        <v>35842</v>
      </c>
      <c r="B546" s="6">
        <v>0</v>
      </c>
      <c r="C546" s="23" t="str">
        <f t="shared" si="72"/>
        <v>A</v>
      </c>
      <c r="D546" s="7"/>
      <c r="E546" s="6">
        <v>8630</v>
      </c>
      <c r="F546" s="7">
        <v>2</v>
      </c>
      <c r="G546" s="7" t="str">
        <f t="shared" si="73"/>
        <v>Y</v>
      </c>
      <c r="H546" s="7">
        <f t="shared" si="74"/>
        <v>431.5</v>
      </c>
      <c r="I546" s="6">
        <f t="shared" si="75"/>
        <v>431.5</v>
      </c>
      <c r="J546" s="6" t="b">
        <f t="shared" si="76"/>
        <v>0</v>
      </c>
      <c r="K546" s="6">
        <f t="shared" si="77"/>
        <v>0</v>
      </c>
      <c r="L546" s="7">
        <v>14</v>
      </c>
      <c r="M546" s="7"/>
      <c r="N546" s="6" t="b">
        <f t="shared" si="78"/>
        <v>0</v>
      </c>
      <c r="O546" s="6">
        <f t="shared" si="79"/>
        <v>0</v>
      </c>
      <c r="P546" s="6">
        <f>'Invoice Data'!$B546+'Invoice Data'!$E546-'Invoice Data'!$I546-'Invoice Data'!$N546+'Invoice Data'!$J546</f>
        <v>8198.5</v>
      </c>
      <c r="Q546" s="6">
        <f>_xlfn.IFNA(VLOOKUP('Invoice Data'!$A546,BPay!$B$4:$D$10,3,0),0)</f>
        <v>0</v>
      </c>
      <c r="R546" s="8">
        <f t="shared" si="80"/>
        <v>8198.5</v>
      </c>
    </row>
    <row r="547" spans="1:18" x14ac:dyDescent="0.25">
      <c r="A547" s="12">
        <v>35851</v>
      </c>
      <c r="B547" s="6">
        <v>0</v>
      </c>
      <c r="C547" s="23" t="str">
        <f t="shared" si="72"/>
        <v>A</v>
      </c>
      <c r="D547" s="7"/>
      <c r="E547" s="6">
        <v>4102</v>
      </c>
      <c r="F547" s="7">
        <v>1</v>
      </c>
      <c r="G547" s="7" t="str">
        <f t="shared" si="73"/>
        <v/>
      </c>
      <c r="H547" s="7">
        <f t="shared" si="74"/>
        <v>0</v>
      </c>
      <c r="I547" s="6">
        <f t="shared" si="75"/>
        <v>0</v>
      </c>
      <c r="J547" s="6" t="b">
        <f t="shared" si="76"/>
        <v>0</v>
      </c>
      <c r="K547" s="6">
        <f t="shared" si="77"/>
        <v>0</v>
      </c>
      <c r="L547" s="7">
        <v>5</v>
      </c>
      <c r="M547" s="7"/>
      <c r="N547" s="6" t="b">
        <f t="shared" si="78"/>
        <v>0</v>
      </c>
      <c r="O547" s="6">
        <f t="shared" si="79"/>
        <v>0</v>
      </c>
      <c r="P547" s="6">
        <f>'Invoice Data'!$B547+'Invoice Data'!$E547-'Invoice Data'!$I547-'Invoice Data'!$N547+'Invoice Data'!$J547</f>
        <v>4102</v>
      </c>
      <c r="Q547" s="6">
        <f>_xlfn.IFNA(VLOOKUP('Invoice Data'!$A547,BPay!$B$4:$D$10,3,0),0)</f>
        <v>0</v>
      </c>
      <c r="R547" s="8">
        <f t="shared" si="80"/>
        <v>4102</v>
      </c>
    </row>
    <row r="548" spans="1:18" x14ac:dyDescent="0.25">
      <c r="A548" s="12">
        <v>35860</v>
      </c>
      <c r="B548" s="6">
        <v>0</v>
      </c>
      <c r="C548" s="23" t="str">
        <f t="shared" si="72"/>
        <v>A</v>
      </c>
      <c r="D548" s="7"/>
      <c r="E548" s="6">
        <v>7108</v>
      </c>
      <c r="F548" s="7">
        <v>2</v>
      </c>
      <c r="G548" s="7" t="str">
        <f t="shared" si="73"/>
        <v>Y</v>
      </c>
      <c r="H548" s="7">
        <f t="shared" si="74"/>
        <v>355.40000000000003</v>
      </c>
      <c r="I548" s="6">
        <f t="shared" si="75"/>
        <v>355.40000000000003</v>
      </c>
      <c r="J548" s="6" t="b">
        <f t="shared" si="76"/>
        <v>0</v>
      </c>
      <c r="K548" s="6">
        <f t="shared" si="77"/>
        <v>0</v>
      </c>
      <c r="L548" s="7">
        <v>0</v>
      </c>
      <c r="M548" s="7"/>
      <c r="N548" s="6" t="b">
        <f t="shared" si="78"/>
        <v>0</v>
      </c>
      <c r="O548" s="6">
        <f t="shared" si="79"/>
        <v>0</v>
      </c>
      <c r="P548" s="6">
        <f>'Invoice Data'!$B548+'Invoice Data'!$E548-'Invoice Data'!$I548-'Invoice Data'!$N548+'Invoice Data'!$J548</f>
        <v>6752.6</v>
      </c>
      <c r="Q548" s="6">
        <f>_xlfn.IFNA(VLOOKUP('Invoice Data'!$A548,BPay!$B$4:$D$10,3,0),0)</f>
        <v>0</v>
      </c>
      <c r="R548" s="8">
        <f t="shared" si="80"/>
        <v>6752.6</v>
      </c>
    </row>
    <row r="549" spans="1:18" x14ac:dyDescent="0.25">
      <c r="A549" s="12">
        <v>35879</v>
      </c>
      <c r="B549" s="6">
        <v>0</v>
      </c>
      <c r="C549" s="23" t="str">
        <f t="shared" si="72"/>
        <v>A</v>
      </c>
      <c r="D549" s="7"/>
      <c r="E549" s="6">
        <v>4515</v>
      </c>
      <c r="F549" s="7">
        <v>1</v>
      </c>
      <c r="G549" s="7" t="str">
        <f t="shared" si="73"/>
        <v/>
      </c>
      <c r="H549" s="7">
        <f t="shared" si="74"/>
        <v>0</v>
      </c>
      <c r="I549" s="6">
        <f t="shared" si="75"/>
        <v>0</v>
      </c>
      <c r="J549" s="6" t="b">
        <f t="shared" si="76"/>
        <v>0</v>
      </c>
      <c r="K549" s="6">
        <f t="shared" si="77"/>
        <v>0</v>
      </c>
      <c r="L549" s="7">
        <v>0</v>
      </c>
      <c r="M549" s="7"/>
      <c r="N549" s="6" t="b">
        <f t="shared" si="78"/>
        <v>0</v>
      </c>
      <c r="O549" s="6">
        <f t="shared" si="79"/>
        <v>0</v>
      </c>
      <c r="P549" s="6">
        <f>'Invoice Data'!$B549+'Invoice Data'!$E549-'Invoice Data'!$I549-'Invoice Data'!$N549+'Invoice Data'!$J549</f>
        <v>4515</v>
      </c>
      <c r="Q549" s="6">
        <f>_xlfn.IFNA(VLOOKUP('Invoice Data'!$A549,BPay!$B$4:$D$10,3,0),0)</f>
        <v>0</v>
      </c>
      <c r="R549" s="8">
        <f t="shared" si="80"/>
        <v>4515</v>
      </c>
    </row>
    <row r="550" spans="1:18" x14ac:dyDescent="0.25">
      <c r="A550" s="12">
        <v>35888</v>
      </c>
      <c r="B550" s="6">
        <v>0</v>
      </c>
      <c r="C550" s="23" t="str">
        <f t="shared" si="72"/>
        <v>A</v>
      </c>
      <c r="D550" s="7"/>
      <c r="E550" s="6">
        <v>8450</v>
      </c>
      <c r="F550" s="7">
        <v>2</v>
      </c>
      <c r="G550" s="7" t="str">
        <f t="shared" si="73"/>
        <v>Y</v>
      </c>
      <c r="H550" s="7">
        <f t="shared" si="74"/>
        <v>422.5</v>
      </c>
      <c r="I550" s="6">
        <f t="shared" si="75"/>
        <v>422.5</v>
      </c>
      <c r="J550" s="6" t="b">
        <f t="shared" si="76"/>
        <v>0</v>
      </c>
      <c r="K550" s="6">
        <f t="shared" si="77"/>
        <v>0</v>
      </c>
      <c r="L550" s="7">
        <v>5</v>
      </c>
      <c r="M550" s="7"/>
      <c r="N550" s="6" t="b">
        <f t="shared" si="78"/>
        <v>0</v>
      </c>
      <c r="O550" s="6">
        <f t="shared" si="79"/>
        <v>0</v>
      </c>
      <c r="P550" s="6">
        <f>'Invoice Data'!$B550+'Invoice Data'!$E550-'Invoice Data'!$I550-'Invoice Data'!$N550+'Invoice Data'!$J550</f>
        <v>8027.5</v>
      </c>
      <c r="Q550" s="6">
        <f>_xlfn.IFNA(VLOOKUP('Invoice Data'!$A550,BPay!$B$4:$D$10,3,0),0)</f>
        <v>0</v>
      </c>
      <c r="R550" s="8">
        <f t="shared" si="80"/>
        <v>8027.5</v>
      </c>
    </row>
    <row r="551" spans="1:18" x14ac:dyDescent="0.25">
      <c r="A551" s="12">
        <v>35897</v>
      </c>
      <c r="B551" s="6">
        <v>0</v>
      </c>
      <c r="C551" s="23" t="str">
        <f t="shared" si="72"/>
        <v>A</v>
      </c>
      <c r="D551" s="7"/>
      <c r="E551" s="6">
        <v>8342</v>
      </c>
      <c r="F551" s="7">
        <v>2</v>
      </c>
      <c r="G551" s="7" t="str">
        <f t="shared" si="73"/>
        <v>Y</v>
      </c>
      <c r="H551" s="7">
        <f t="shared" si="74"/>
        <v>417.1</v>
      </c>
      <c r="I551" s="6">
        <f t="shared" si="75"/>
        <v>417.1</v>
      </c>
      <c r="J551" s="6" t="b">
        <f t="shared" si="76"/>
        <v>0</v>
      </c>
      <c r="K551" s="6">
        <f t="shared" si="77"/>
        <v>0</v>
      </c>
      <c r="L551" s="7">
        <v>14</v>
      </c>
      <c r="M551" s="7"/>
      <c r="N551" s="6" t="b">
        <f t="shared" si="78"/>
        <v>0</v>
      </c>
      <c r="O551" s="6">
        <f t="shared" si="79"/>
        <v>0</v>
      </c>
      <c r="P551" s="6">
        <f>'Invoice Data'!$B551+'Invoice Data'!$E551-'Invoice Data'!$I551-'Invoice Data'!$N551+'Invoice Data'!$J551</f>
        <v>7924.9</v>
      </c>
      <c r="Q551" s="6">
        <f>_xlfn.IFNA(VLOOKUP('Invoice Data'!$A551,BPay!$B$4:$D$10,3,0),0)</f>
        <v>0</v>
      </c>
      <c r="R551" s="8">
        <f t="shared" si="80"/>
        <v>7924.9</v>
      </c>
    </row>
    <row r="552" spans="1:18" x14ac:dyDescent="0.25">
      <c r="A552" s="12">
        <v>35904</v>
      </c>
      <c r="B552" s="6">
        <v>0</v>
      </c>
      <c r="C552" s="23" t="str">
        <f t="shared" si="72"/>
        <v>A</v>
      </c>
      <c r="D552" s="7"/>
      <c r="E552" s="6">
        <v>8813</v>
      </c>
      <c r="F552" s="7">
        <v>2</v>
      </c>
      <c r="G552" s="7" t="str">
        <f t="shared" si="73"/>
        <v>Y</v>
      </c>
      <c r="H552" s="7">
        <f t="shared" si="74"/>
        <v>440.65000000000003</v>
      </c>
      <c r="I552" s="6">
        <f t="shared" si="75"/>
        <v>440.65000000000003</v>
      </c>
      <c r="J552" s="6" t="b">
        <f t="shared" si="76"/>
        <v>0</v>
      </c>
      <c r="K552" s="6">
        <f t="shared" si="77"/>
        <v>0</v>
      </c>
      <c r="L552" s="7">
        <v>16</v>
      </c>
      <c r="M552" s="7"/>
      <c r="N552" s="6" t="b">
        <f t="shared" si="78"/>
        <v>1</v>
      </c>
      <c r="O552" s="6">
        <f t="shared" si="79"/>
        <v>250</v>
      </c>
      <c r="P552" s="6">
        <f>'Invoice Data'!$B552+'Invoice Data'!$E552-'Invoice Data'!$I552-'Invoice Data'!$N552+'Invoice Data'!$J552</f>
        <v>8371.35</v>
      </c>
      <c r="Q552" s="6">
        <f>_xlfn.IFNA(VLOOKUP('Invoice Data'!$A552,BPay!$B$4:$D$10,3,0),0)</f>
        <v>0</v>
      </c>
      <c r="R552" s="8">
        <f t="shared" si="80"/>
        <v>8371.35</v>
      </c>
    </row>
    <row r="553" spans="1:18" x14ac:dyDescent="0.25">
      <c r="A553" s="12">
        <v>35913</v>
      </c>
      <c r="B553" s="6">
        <v>0</v>
      </c>
      <c r="C553" s="23" t="str">
        <f t="shared" si="72"/>
        <v>A</v>
      </c>
      <c r="D553" s="7"/>
      <c r="E553" s="6">
        <v>7211</v>
      </c>
      <c r="F553" s="7">
        <v>2</v>
      </c>
      <c r="G553" s="7" t="str">
        <f t="shared" si="73"/>
        <v>Y</v>
      </c>
      <c r="H553" s="7">
        <f t="shared" si="74"/>
        <v>360.55</v>
      </c>
      <c r="I553" s="6">
        <f t="shared" si="75"/>
        <v>360.55</v>
      </c>
      <c r="J553" s="6" t="b">
        <f t="shared" si="76"/>
        <v>0</v>
      </c>
      <c r="K553" s="6">
        <f t="shared" si="77"/>
        <v>0</v>
      </c>
      <c r="L553" s="7">
        <v>16</v>
      </c>
      <c r="M553" s="7"/>
      <c r="N553" s="6" t="b">
        <f t="shared" si="78"/>
        <v>1</v>
      </c>
      <c r="O553" s="6">
        <f t="shared" si="79"/>
        <v>250</v>
      </c>
      <c r="P553" s="6">
        <f>'Invoice Data'!$B553+'Invoice Data'!$E553-'Invoice Data'!$I553-'Invoice Data'!$N553+'Invoice Data'!$J553</f>
        <v>6849.45</v>
      </c>
      <c r="Q553" s="6">
        <f>_xlfn.IFNA(VLOOKUP('Invoice Data'!$A553,BPay!$B$4:$D$10,3,0),0)</f>
        <v>0</v>
      </c>
      <c r="R553" s="8">
        <f t="shared" si="80"/>
        <v>6849.45</v>
      </c>
    </row>
    <row r="554" spans="1:18" x14ac:dyDescent="0.25">
      <c r="A554" s="12">
        <v>35922</v>
      </c>
      <c r="B554" s="6">
        <v>0</v>
      </c>
      <c r="C554" s="23" t="str">
        <f t="shared" si="72"/>
        <v>A</v>
      </c>
      <c r="D554" s="7"/>
      <c r="E554" s="6">
        <v>9522</v>
      </c>
      <c r="F554" s="7">
        <v>2</v>
      </c>
      <c r="G554" s="7" t="str">
        <f t="shared" si="73"/>
        <v>Y</v>
      </c>
      <c r="H554" s="7">
        <f t="shared" si="74"/>
        <v>476.1</v>
      </c>
      <c r="I554" s="6">
        <f t="shared" si="75"/>
        <v>476.1</v>
      </c>
      <c r="J554" s="6" t="b">
        <f t="shared" si="76"/>
        <v>0</v>
      </c>
      <c r="K554" s="6">
        <f t="shared" si="77"/>
        <v>0</v>
      </c>
      <c r="L554" s="7">
        <v>4</v>
      </c>
      <c r="M554" s="7"/>
      <c r="N554" s="6" t="b">
        <f t="shared" si="78"/>
        <v>0</v>
      </c>
      <c r="O554" s="6">
        <f t="shared" si="79"/>
        <v>0</v>
      </c>
      <c r="P554" s="6">
        <f>'Invoice Data'!$B554+'Invoice Data'!$E554-'Invoice Data'!$I554-'Invoice Data'!$N554+'Invoice Data'!$J554</f>
        <v>9045.9</v>
      </c>
      <c r="Q554" s="6">
        <f>_xlfn.IFNA(VLOOKUP('Invoice Data'!$A554,BPay!$B$4:$D$10,3,0),0)</f>
        <v>0</v>
      </c>
      <c r="R554" s="8">
        <f t="shared" si="80"/>
        <v>9045.9</v>
      </c>
    </row>
    <row r="555" spans="1:18" x14ac:dyDescent="0.25">
      <c r="A555" s="12">
        <v>35931</v>
      </c>
      <c r="B555" s="6">
        <v>0</v>
      </c>
      <c r="C555" s="23" t="str">
        <f t="shared" si="72"/>
        <v>A</v>
      </c>
      <c r="D555" s="7"/>
      <c r="E555" s="6">
        <v>7027</v>
      </c>
      <c r="F555" s="7">
        <v>2</v>
      </c>
      <c r="G555" s="7" t="str">
        <f t="shared" si="73"/>
        <v>Y</v>
      </c>
      <c r="H555" s="7">
        <f t="shared" si="74"/>
        <v>351.35</v>
      </c>
      <c r="I555" s="6">
        <f t="shared" si="75"/>
        <v>351.35</v>
      </c>
      <c r="J555" s="6" t="b">
        <f t="shared" si="76"/>
        <v>0</v>
      </c>
      <c r="K555" s="6">
        <f t="shared" si="77"/>
        <v>0</v>
      </c>
      <c r="L555" s="7">
        <v>10</v>
      </c>
      <c r="M555" s="7"/>
      <c r="N555" s="6" t="b">
        <f t="shared" si="78"/>
        <v>0</v>
      </c>
      <c r="O555" s="6">
        <f t="shared" si="79"/>
        <v>0</v>
      </c>
      <c r="P555" s="6">
        <f>'Invoice Data'!$B555+'Invoice Data'!$E555-'Invoice Data'!$I555-'Invoice Data'!$N555+'Invoice Data'!$J555</f>
        <v>6675.65</v>
      </c>
      <c r="Q555" s="6">
        <f>_xlfn.IFNA(VLOOKUP('Invoice Data'!$A555,BPay!$B$4:$D$10,3,0),0)</f>
        <v>0</v>
      </c>
      <c r="R555" s="8">
        <f t="shared" si="80"/>
        <v>6675.65</v>
      </c>
    </row>
    <row r="556" spans="1:18" x14ac:dyDescent="0.25">
      <c r="A556" s="12">
        <v>35940</v>
      </c>
      <c r="B556" s="6">
        <v>0</v>
      </c>
      <c r="C556" s="23" t="str">
        <f t="shared" si="72"/>
        <v>A</v>
      </c>
      <c r="D556" s="7"/>
      <c r="E556" s="6">
        <v>4387</v>
      </c>
      <c r="F556" s="7">
        <v>1</v>
      </c>
      <c r="G556" s="7" t="str">
        <f t="shared" si="73"/>
        <v/>
      </c>
      <c r="H556" s="7">
        <f t="shared" si="74"/>
        <v>0</v>
      </c>
      <c r="I556" s="6">
        <f t="shared" si="75"/>
        <v>0</v>
      </c>
      <c r="J556" s="6" t="b">
        <f t="shared" si="76"/>
        <v>0</v>
      </c>
      <c r="K556" s="6">
        <f t="shared" si="77"/>
        <v>0</v>
      </c>
      <c r="L556" s="7">
        <v>15</v>
      </c>
      <c r="M556" s="7"/>
      <c r="N556" s="6" t="b">
        <f t="shared" si="78"/>
        <v>0</v>
      </c>
      <c r="O556" s="6">
        <f t="shared" si="79"/>
        <v>0</v>
      </c>
      <c r="P556" s="6">
        <f>'Invoice Data'!$B556+'Invoice Data'!$E556-'Invoice Data'!$I556-'Invoice Data'!$N556+'Invoice Data'!$J556</f>
        <v>4387</v>
      </c>
      <c r="Q556" s="6">
        <f>_xlfn.IFNA(VLOOKUP('Invoice Data'!$A556,BPay!$B$4:$D$10,3,0),0)</f>
        <v>0</v>
      </c>
      <c r="R556" s="8">
        <f t="shared" si="80"/>
        <v>4387</v>
      </c>
    </row>
    <row r="557" spans="1:18" x14ac:dyDescent="0.25">
      <c r="A557" s="12">
        <v>35959</v>
      </c>
      <c r="B557" s="6">
        <v>0</v>
      </c>
      <c r="C557" s="23" t="str">
        <f t="shared" si="72"/>
        <v>A</v>
      </c>
      <c r="D557" s="7"/>
      <c r="E557" s="6">
        <v>8283</v>
      </c>
      <c r="F557" s="7">
        <v>2</v>
      </c>
      <c r="G557" s="7" t="str">
        <f t="shared" si="73"/>
        <v>Y</v>
      </c>
      <c r="H557" s="7">
        <f t="shared" si="74"/>
        <v>414.15000000000003</v>
      </c>
      <c r="I557" s="6">
        <f t="shared" si="75"/>
        <v>414.15000000000003</v>
      </c>
      <c r="J557" s="6" t="b">
        <f t="shared" si="76"/>
        <v>0</v>
      </c>
      <c r="K557" s="6">
        <f t="shared" si="77"/>
        <v>0</v>
      </c>
      <c r="L557" s="7">
        <v>3</v>
      </c>
      <c r="M557" s="7"/>
      <c r="N557" s="6" t="b">
        <f t="shared" si="78"/>
        <v>0</v>
      </c>
      <c r="O557" s="6">
        <f t="shared" si="79"/>
        <v>0</v>
      </c>
      <c r="P557" s="6">
        <f>'Invoice Data'!$B557+'Invoice Data'!$E557-'Invoice Data'!$I557-'Invoice Data'!$N557+'Invoice Data'!$J557</f>
        <v>7868.85</v>
      </c>
      <c r="Q557" s="6">
        <f>_xlfn.IFNA(VLOOKUP('Invoice Data'!$A557,BPay!$B$4:$D$10,3,0),0)</f>
        <v>0</v>
      </c>
      <c r="R557" s="8">
        <f t="shared" si="80"/>
        <v>7868.85</v>
      </c>
    </row>
    <row r="558" spans="1:18" x14ac:dyDescent="0.25">
      <c r="A558" s="12">
        <v>35968</v>
      </c>
      <c r="B558" s="6">
        <v>0</v>
      </c>
      <c r="C558" s="23" t="str">
        <f t="shared" si="72"/>
        <v>A</v>
      </c>
      <c r="D558" s="7"/>
      <c r="E558" s="6">
        <v>10206</v>
      </c>
      <c r="F558" s="7">
        <v>2</v>
      </c>
      <c r="G558" s="7" t="str">
        <f t="shared" si="73"/>
        <v>Y</v>
      </c>
      <c r="H558" s="7">
        <f t="shared" si="74"/>
        <v>510.3</v>
      </c>
      <c r="I558" s="6">
        <f t="shared" si="75"/>
        <v>510.3</v>
      </c>
      <c r="J558" s="6" t="b">
        <f t="shared" si="76"/>
        <v>0</v>
      </c>
      <c r="K558" s="6">
        <f t="shared" si="77"/>
        <v>0</v>
      </c>
      <c r="L558" s="7">
        <v>11</v>
      </c>
      <c r="M558" s="7"/>
      <c r="N558" s="6" t="b">
        <f t="shared" si="78"/>
        <v>0</v>
      </c>
      <c r="O558" s="6">
        <f t="shared" si="79"/>
        <v>0</v>
      </c>
      <c r="P558" s="6">
        <f>'Invoice Data'!$B558+'Invoice Data'!$E558-'Invoice Data'!$I558-'Invoice Data'!$N558+'Invoice Data'!$J558</f>
        <v>9695.7000000000007</v>
      </c>
      <c r="Q558" s="6">
        <f>_xlfn.IFNA(VLOOKUP('Invoice Data'!$A558,BPay!$B$4:$D$10,3,0),0)</f>
        <v>0</v>
      </c>
      <c r="R558" s="8">
        <f t="shared" si="80"/>
        <v>9695.7000000000007</v>
      </c>
    </row>
    <row r="559" spans="1:18" x14ac:dyDescent="0.25">
      <c r="A559" s="12">
        <v>35977</v>
      </c>
      <c r="B559" s="6">
        <v>0</v>
      </c>
      <c r="C559" s="23" t="str">
        <f t="shared" si="72"/>
        <v>A</v>
      </c>
      <c r="D559" s="7"/>
      <c r="E559" s="6">
        <v>4821</v>
      </c>
      <c r="F559" s="7">
        <v>1</v>
      </c>
      <c r="G559" s="7" t="str">
        <f t="shared" si="73"/>
        <v/>
      </c>
      <c r="H559" s="7">
        <f t="shared" si="74"/>
        <v>0</v>
      </c>
      <c r="I559" s="6">
        <f t="shared" si="75"/>
        <v>0</v>
      </c>
      <c r="J559" s="6" t="b">
        <f t="shared" si="76"/>
        <v>0</v>
      </c>
      <c r="K559" s="6">
        <f t="shared" si="77"/>
        <v>0</v>
      </c>
      <c r="L559" s="7">
        <v>10</v>
      </c>
      <c r="M559" s="7"/>
      <c r="N559" s="6" t="b">
        <f t="shared" si="78"/>
        <v>0</v>
      </c>
      <c r="O559" s="6">
        <f t="shared" si="79"/>
        <v>0</v>
      </c>
      <c r="P559" s="6">
        <f>'Invoice Data'!$B559+'Invoice Data'!$E559-'Invoice Data'!$I559-'Invoice Data'!$N559+'Invoice Data'!$J559</f>
        <v>4821</v>
      </c>
      <c r="Q559" s="6">
        <f>_xlfn.IFNA(VLOOKUP('Invoice Data'!$A559,BPay!$B$4:$D$10,3,0),0)</f>
        <v>0</v>
      </c>
      <c r="R559" s="8">
        <f t="shared" si="80"/>
        <v>4821</v>
      </c>
    </row>
    <row r="560" spans="1:18" x14ac:dyDescent="0.25">
      <c r="A560" s="12">
        <v>35986</v>
      </c>
      <c r="B560" s="6">
        <v>0</v>
      </c>
      <c r="C560" s="23" t="str">
        <f t="shared" si="72"/>
        <v>A</v>
      </c>
      <c r="D560" s="7"/>
      <c r="E560" s="6">
        <v>4365</v>
      </c>
      <c r="F560" s="7">
        <v>1</v>
      </c>
      <c r="G560" s="7" t="str">
        <f t="shared" si="73"/>
        <v/>
      </c>
      <c r="H560" s="7">
        <f t="shared" si="74"/>
        <v>0</v>
      </c>
      <c r="I560" s="6">
        <f t="shared" si="75"/>
        <v>0</v>
      </c>
      <c r="J560" s="6" t="b">
        <f t="shared" si="76"/>
        <v>0</v>
      </c>
      <c r="K560" s="6">
        <f t="shared" si="77"/>
        <v>0</v>
      </c>
      <c r="L560" s="7">
        <v>9</v>
      </c>
      <c r="M560" s="7"/>
      <c r="N560" s="6" t="b">
        <f t="shared" si="78"/>
        <v>0</v>
      </c>
      <c r="O560" s="6">
        <f t="shared" si="79"/>
        <v>0</v>
      </c>
      <c r="P560" s="6">
        <f>'Invoice Data'!$B560+'Invoice Data'!$E560-'Invoice Data'!$I560-'Invoice Data'!$N560+'Invoice Data'!$J560</f>
        <v>4365</v>
      </c>
      <c r="Q560" s="6">
        <f>_xlfn.IFNA(VLOOKUP('Invoice Data'!$A560,BPay!$B$4:$D$10,3,0),0)</f>
        <v>0</v>
      </c>
      <c r="R560" s="8">
        <f t="shared" si="80"/>
        <v>4365</v>
      </c>
    </row>
    <row r="561" spans="1:18" x14ac:dyDescent="0.25">
      <c r="A561" s="12">
        <v>35995</v>
      </c>
      <c r="B561" s="6">
        <v>0</v>
      </c>
      <c r="C561" s="23" t="str">
        <f t="shared" si="72"/>
        <v>A</v>
      </c>
      <c r="D561" s="7"/>
      <c r="E561" s="6">
        <v>4431</v>
      </c>
      <c r="F561" s="7">
        <v>1</v>
      </c>
      <c r="G561" s="7" t="str">
        <f t="shared" si="73"/>
        <v/>
      </c>
      <c r="H561" s="7">
        <f t="shared" si="74"/>
        <v>0</v>
      </c>
      <c r="I561" s="6">
        <f t="shared" si="75"/>
        <v>0</v>
      </c>
      <c r="J561" s="6" t="b">
        <f t="shared" si="76"/>
        <v>0</v>
      </c>
      <c r="K561" s="6">
        <f t="shared" si="77"/>
        <v>0</v>
      </c>
      <c r="L561" s="7">
        <v>11</v>
      </c>
      <c r="M561" s="7"/>
      <c r="N561" s="6" t="b">
        <f t="shared" si="78"/>
        <v>0</v>
      </c>
      <c r="O561" s="6">
        <f t="shared" si="79"/>
        <v>0</v>
      </c>
      <c r="P561" s="6">
        <f>'Invoice Data'!$B561+'Invoice Data'!$E561-'Invoice Data'!$I561-'Invoice Data'!$N561+'Invoice Data'!$J561</f>
        <v>4431</v>
      </c>
      <c r="Q561" s="6">
        <f>_xlfn.IFNA(VLOOKUP('Invoice Data'!$A561,BPay!$B$4:$D$10,3,0),0)</f>
        <v>0</v>
      </c>
      <c r="R561" s="8">
        <f t="shared" si="80"/>
        <v>4431</v>
      </c>
    </row>
    <row r="562" spans="1:18" x14ac:dyDescent="0.25">
      <c r="A562" s="12">
        <v>36002</v>
      </c>
      <c r="B562" s="6">
        <v>0</v>
      </c>
      <c r="C562" s="23" t="str">
        <f t="shared" si="72"/>
        <v>A</v>
      </c>
      <c r="D562" s="7"/>
      <c r="E562" s="6">
        <v>7079</v>
      </c>
      <c r="F562" s="7">
        <v>2</v>
      </c>
      <c r="G562" s="7" t="str">
        <f t="shared" si="73"/>
        <v>Y</v>
      </c>
      <c r="H562" s="7">
        <f t="shared" si="74"/>
        <v>353.95000000000005</v>
      </c>
      <c r="I562" s="6">
        <f t="shared" si="75"/>
        <v>353.95000000000005</v>
      </c>
      <c r="J562" s="6" t="b">
        <f t="shared" si="76"/>
        <v>0</v>
      </c>
      <c r="K562" s="6">
        <f t="shared" si="77"/>
        <v>0</v>
      </c>
      <c r="L562" s="7">
        <v>15</v>
      </c>
      <c r="M562" s="7"/>
      <c r="N562" s="6" t="b">
        <f t="shared" si="78"/>
        <v>0</v>
      </c>
      <c r="O562" s="6">
        <f t="shared" si="79"/>
        <v>0</v>
      </c>
      <c r="P562" s="6">
        <f>'Invoice Data'!$B562+'Invoice Data'!$E562-'Invoice Data'!$I562-'Invoice Data'!$N562+'Invoice Data'!$J562</f>
        <v>6725.05</v>
      </c>
      <c r="Q562" s="6">
        <f>_xlfn.IFNA(VLOOKUP('Invoice Data'!$A562,BPay!$B$4:$D$10,3,0),0)</f>
        <v>0</v>
      </c>
      <c r="R562" s="8">
        <f t="shared" si="80"/>
        <v>6725.05</v>
      </c>
    </row>
    <row r="563" spans="1:18" x14ac:dyDescent="0.25">
      <c r="A563" s="12">
        <v>36011</v>
      </c>
      <c r="B563" s="6">
        <v>0</v>
      </c>
      <c r="C563" s="23" t="str">
        <f t="shared" si="72"/>
        <v>A</v>
      </c>
      <c r="D563" s="7"/>
      <c r="E563" s="6">
        <v>9230</v>
      </c>
      <c r="F563" s="7">
        <v>2</v>
      </c>
      <c r="G563" s="7" t="str">
        <f t="shared" si="73"/>
        <v>Y</v>
      </c>
      <c r="H563" s="7">
        <f t="shared" si="74"/>
        <v>461.5</v>
      </c>
      <c r="I563" s="6">
        <f t="shared" si="75"/>
        <v>461.5</v>
      </c>
      <c r="J563" s="6" t="b">
        <f t="shared" si="76"/>
        <v>0</v>
      </c>
      <c r="K563" s="6">
        <f t="shared" si="77"/>
        <v>0</v>
      </c>
      <c r="L563" s="7">
        <v>16</v>
      </c>
      <c r="M563" s="7"/>
      <c r="N563" s="6" t="b">
        <f t="shared" si="78"/>
        <v>1</v>
      </c>
      <c r="O563" s="6">
        <f t="shared" si="79"/>
        <v>250</v>
      </c>
      <c r="P563" s="6">
        <f>'Invoice Data'!$B563+'Invoice Data'!$E563-'Invoice Data'!$I563-'Invoice Data'!$N563+'Invoice Data'!$J563</f>
        <v>8767.5</v>
      </c>
      <c r="Q563" s="6">
        <f>_xlfn.IFNA(VLOOKUP('Invoice Data'!$A563,BPay!$B$4:$D$10,3,0),0)</f>
        <v>0</v>
      </c>
      <c r="R563" s="8">
        <f t="shared" si="80"/>
        <v>8767.5</v>
      </c>
    </row>
    <row r="564" spans="1:18" x14ac:dyDescent="0.25">
      <c r="A564" s="12">
        <v>36020</v>
      </c>
      <c r="B564" s="6">
        <v>0</v>
      </c>
      <c r="C564" s="23" t="str">
        <f t="shared" si="72"/>
        <v>A</v>
      </c>
      <c r="D564" s="7"/>
      <c r="E564" s="6">
        <v>6944</v>
      </c>
      <c r="F564" s="7">
        <v>2</v>
      </c>
      <c r="G564" s="7" t="str">
        <f t="shared" si="73"/>
        <v>Y</v>
      </c>
      <c r="H564" s="7">
        <f t="shared" si="74"/>
        <v>347.20000000000005</v>
      </c>
      <c r="I564" s="6">
        <f t="shared" si="75"/>
        <v>347.20000000000005</v>
      </c>
      <c r="J564" s="6" t="b">
        <f t="shared" si="76"/>
        <v>0</v>
      </c>
      <c r="K564" s="6">
        <f t="shared" si="77"/>
        <v>0</v>
      </c>
      <c r="L564" s="7">
        <v>8</v>
      </c>
      <c r="M564" s="7"/>
      <c r="N564" s="6" t="b">
        <f t="shared" si="78"/>
        <v>0</v>
      </c>
      <c r="O564" s="6">
        <f t="shared" si="79"/>
        <v>0</v>
      </c>
      <c r="P564" s="6">
        <f>'Invoice Data'!$B564+'Invoice Data'!$E564-'Invoice Data'!$I564-'Invoice Data'!$N564+'Invoice Data'!$J564</f>
        <v>6596.8</v>
      </c>
      <c r="Q564" s="6">
        <f>_xlfn.IFNA(VLOOKUP('Invoice Data'!$A564,BPay!$B$4:$D$10,3,0),0)</f>
        <v>0</v>
      </c>
      <c r="R564" s="8">
        <f t="shared" si="80"/>
        <v>6596.8</v>
      </c>
    </row>
    <row r="565" spans="1:18" x14ac:dyDescent="0.25">
      <c r="A565" s="12">
        <v>36039</v>
      </c>
      <c r="B565" s="6">
        <v>0</v>
      </c>
      <c r="C565" s="23" t="str">
        <f t="shared" si="72"/>
        <v>A</v>
      </c>
      <c r="D565" s="7"/>
      <c r="E565" s="6">
        <v>4689</v>
      </c>
      <c r="F565" s="7">
        <v>1</v>
      </c>
      <c r="G565" s="7" t="str">
        <f t="shared" si="73"/>
        <v/>
      </c>
      <c r="H565" s="7">
        <f t="shared" si="74"/>
        <v>0</v>
      </c>
      <c r="I565" s="6">
        <f t="shared" si="75"/>
        <v>0</v>
      </c>
      <c r="J565" s="6" t="b">
        <f t="shared" si="76"/>
        <v>0</v>
      </c>
      <c r="K565" s="6">
        <f t="shared" si="77"/>
        <v>0</v>
      </c>
      <c r="L565" s="7">
        <v>6</v>
      </c>
      <c r="M565" s="7"/>
      <c r="N565" s="6" t="b">
        <f t="shared" si="78"/>
        <v>0</v>
      </c>
      <c r="O565" s="6">
        <f t="shared" si="79"/>
        <v>0</v>
      </c>
      <c r="P565" s="6">
        <f>'Invoice Data'!$B565+'Invoice Data'!$E565-'Invoice Data'!$I565-'Invoice Data'!$N565+'Invoice Data'!$J565</f>
        <v>4689</v>
      </c>
      <c r="Q565" s="6">
        <f>_xlfn.IFNA(VLOOKUP('Invoice Data'!$A565,BPay!$B$4:$D$10,3,0),0)</f>
        <v>0</v>
      </c>
      <c r="R565" s="8">
        <f t="shared" si="80"/>
        <v>4689</v>
      </c>
    </row>
    <row r="566" spans="1:18" x14ac:dyDescent="0.25">
      <c r="A566" s="12">
        <v>36048</v>
      </c>
      <c r="B566" s="6">
        <v>0</v>
      </c>
      <c r="C566" s="23" t="str">
        <f t="shared" si="72"/>
        <v>A</v>
      </c>
      <c r="D566" s="7"/>
      <c r="E566" s="6">
        <v>5119</v>
      </c>
      <c r="F566" s="7">
        <v>1</v>
      </c>
      <c r="G566" s="7" t="str">
        <f t="shared" si="73"/>
        <v/>
      </c>
      <c r="H566" s="7">
        <f t="shared" si="74"/>
        <v>0</v>
      </c>
      <c r="I566" s="6">
        <f t="shared" si="75"/>
        <v>0</v>
      </c>
      <c r="J566" s="6" t="b">
        <f t="shared" si="76"/>
        <v>0</v>
      </c>
      <c r="K566" s="6">
        <f t="shared" si="77"/>
        <v>0</v>
      </c>
      <c r="L566" s="7">
        <v>5</v>
      </c>
      <c r="M566" s="7"/>
      <c r="N566" s="6" t="b">
        <f t="shared" si="78"/>
        <v>0</v>
      </c>
      <c r="O566" s="6">
        <f t="shared" si="79"/>
        <v>0</v>
      </c>
      <c r="P566" s="6">
        <f>'Invoice Data'!$B566+'Invoice Data'!$E566-'Invoice Data'!$I566-'Invoice Data'!$N566+'Invoice Data'!$J566</f>
        <v>5119</v>
      </c>
      <c r="Q566" s="6">
        <f>_xlfn.IFNA(VLOOKUP('Invoice Data'!$A566,BPay!$B$4:$D$10,3,0),0)</f>
        <v>0</v>
      </c>
      <c r="R566" s="8">
        <f t="shared" si="80"/>
        <v>5119</v>
      </c>
    </row>
    <row r="567" spans="1:18" x14ac:dyDescent="0.25">
      <c r="A567" s="12">
        <v>36057</v>
      </c>
      <c r="B567" s="6">
        <v>0</v>
      </c>
      <c r="C567" s="23" t="str">
        <f t="shared" si="72"/>
        <v>A</v>
      </c>
      <c r="D567" s="7"/>
      <c r="E567" s="6">
        <v>9612</v>
      </c>
      <c r="F567" s="7">
        <v>2</v>
      </c>
      <c r="G567" s="7" t="str">
        <f t="shared" si="73"/>
        <v>Y</v>
      </c>
      <c r="H567" s="7">
        <f t="shared" si="74"/>
        <v>480.6</v>
      </c>
      <c r="I567" s="6">
        <f t="shared" si="75"/>
        <v>480.6</v>
      </c>
      <c r="J567" s="6" t="b">
        <f t="shared" si="76"/>
        <v>0</v>
      </c>
      <c r="K567" s="6">
        <f t="shared" si="77"/>
        <v>0</v>
      </c>
      <c r="L567" s="7">
        <v>4</v>
      </c>
      <c r="M567" s="7"/>
      <c r="N567" s="6" t="b">
        <f t="shared" si="78"/>
        <v>0</v>
      </c>
      <c r="O567" s="6">
        <f t="shared" si="79"/>
        <v>0</v>
      </c>
      <c r="P567" s="6">
        <f>'Invoice Data'!$B567+'Invoice Data'!$E567-'Invoice Data'!$I567-'Invoice Data'!$N567+'Invoice Data'!$J567</f>
        <v>9131.4</v>
      </c>
      <c r="Q567" s="6">
        <f>_xlfn.IFNA(VLOOKUP('Invoice Data'!$A567,BPay!$B$4:$D$10,3,0),0)</f>
        <v>0</v>
      </c>
      <c r="R567" s="8">
        <f t="shared" si="80"/>
        <v>9131.4</v>
      </c>
    </row>
    <row r="568" spans="1:18" x14ac:dyDescent="0.25">
      <c r="A568" s="12">
        <v>36066</v>
      </c>
      <c r="B568" s="6">
        <v>0</v>
      </c>
      <c r="C568" s="23" t="str">
        <f t="shared" si="72"/>
        <v>A</v>
      </c>
      <c r="D568" s="7"/>
      <c r="E568" s="6">
        <v>9564</v>
      </c>
      <c r="F568" s="7">
        <v>2</v>
      </c>
      <c r="G568" s="7" t="str">
        <f t="shared" si="73"/>
        <v>Y</v>
      </c>
      <c r="H568" s="7">
        <f t="shared" si="74"/>
        <v>478.20000000000005</v>
      </c>
      <c r="I568" s="6">
        <f t="shared" si="75"/>
        <v>478.20000000000005</v>
      </c>
      <c r="J568" s="6" t="b">
        <f t="shared" si="76"/>
        <v>0</v>
      </c>
      <c r="K568" s="6">
        <f t="shared" si="77"/>
        <v>0</v>
      </c>
      <c r="L568" s="7">
        <v>6</v>
      </c>
      <c r="M568" s="7"/>
      <c r="N568" s="6" t="b">
        <f t="shared" si="78"/>
        <v>0</v>
      </c>
      <c r="O568" s="6">
        <f t="shared" si="79"/>
        <v>0</v>
      </c>
      <c r="P568" s="6">
        <f>'Invoice Data'!$B568+'Invoice Data'!$E568-'Invoice Data'!$I568-'Invoice Data'!$N568+'Invoice Data'!$J568</f>
        <v>9085.7999999999993</v>
      </c>
      <c r="Q568" s="6">
        <f>_xlfn.IFNA(VLOOKUP('Invoice Data'!$A568,BPay!$B$4:$D$10,3,0),0)</f>
        <v>0</v>
      </c>
      <c r="R568" s="8">
        <f t="shared" si="80"/>
        <v>9085.7999999999993</v>
      </c>
    </row>
    <row r="569" spans="1:18" x14ac:dyDescent="0.25">
      <c r="A569" s="12">
        <v>36075</v>
      </c>
      <c r="B569" s="6">
        <v>0</v>
      </c>
      <c r="C569" s="23" t="str">
        <f t="shared" si="72"/>
        <v>A</v>
      </c>
      <c r="D569" s="7"/>
      <c r="E569" s="6">
        <v>9471</v>
      </c>
      <c r="F569" s="7">
        <v>2</v>
      </c>
      <c r="G569" s="7" t="str">
        <f t="shared" si="73"/>
        <v>Y</v>
      </c>
      <c r="H569" s="7">
        <f t="shared" si="74"/>
        <v>473.55</v>
      </c>
      <c r="I569" s="6">
        <f t="shared" si="75"/>
        <v>473.55</v>
      </c>
      <c r="J569" s="6" t="b">
        <f t="shared" si="76"/>
        <v>0</v>
      </c>
      <c r="K569" s="6">
        <f t="shared" si="77"/>
        <v>0</v>
      </c>
      <c r="L569" s="7">
        <v>11</v>
      </c>
      <c r="M569" s="7"/>
      <c r="N569" s="6" t="b">
        <f t="shared" si="78"/>
        <v>0</v>
      </c>
      <c r="O569" s="6">
        <f t="shared" si="79"/>
        <v>0</v>
      </c>
      <c r="P569" s="6">
        <f>'Invoice Data'!$B569+'Invoice Data'!$E569-'Invoice Data'!$I569-'Invoice Data'!$N569+'Invoice Data'!$J569</f>
        <v>8997.4500000000007</v>
      </c>
      <c r="Q569" s="6">
        <f>_xlfn.IFNA(VLOOKUP('Invoice Data'!$A569,BPay!$B$4:$D$10,3,0),0)</f>
        <v>0</v>
      </c>
      <c r="R569" s="8">
        <f t="shared" si="80"/>
        <v>8997.4500000000007</v>
      </c>
    </row>
    <row r="570" spans="1:18" x14ac:dyDescent="0.25">
      <c r="A570" s="12">
        <v>36084</v>
      </c>
      <c r="B570" s="6">
        <v>0</v>
      </c>
      <c r="C570" s="23" t="str">
        <f t="shared" si="72"/>
        <v>A</v>
      </c>
      <c r="D570" s="7"/>
      <c r="E570" s="6">
        <v>8165</v>
      </c>
      <c r="F570" s="7">
        <v>2</v>
      </c>
      <c r="G570" s="7" t="str">
        <f t="shared" si="73"/>
        <v>Y</v>
      </c>
      <c r="H570" s="7">
        <f t="shared" si="74"/>
        <v>408.25</v>
      </c>
      <c r="I570" s="6">
        <f t="shared" si="75"/>
        <v>408.25</v>
      </c>
      <c r="J570" s="6" t="b">
        <f t="shared" si="76"/>
        <v>0</v>
      </c>
      <c r="K570" s="6">
        <f t="shared" si="77"/>
        <v>0</v>
      </c>
      <c r="L570" s="7">
        <v>15</v>
      </c>
      <c r="M570" s="7"/>
      <c r="N570" s="6" t="b">
        <f t="shared" si="78"/>
        <v>0</v>
      </c>
      <c r="O570" s="6">
        <f t="shared" si="79"/>
        <v>0</v>
      </c>
      <c r="P570" s="6">
        <f>'Invoice Data'!$B570+'Invoice Data'!$E570-'Invoice Data'!$I570-'Invoice Data'!$N570+'Invoice Data'!$J570</f>
        <v>7756.75</v>
      </c>
      <c r="Q570" s="6">
        <f>_xlfn.IFNA(VLOOKUP('Invoice Data'!$A570,BPay!$B$4:$D$10,3,0),0)</f>
        <v>0</v>
      </c>
      <c r="R570" s="8">
        <f t="shared" si="80"/>
        <v>7756.75</v>
      </c>
    </row>
    <row r="571" spans="1:18" x14ac:dyDescent="0.25">
      <c r="A571" s="12">
        <v>36093</v>
      </c>
      <c r="B571" s="6">
        <v>0</v>
      </c>
      <c r="C571" s="23" t="str">
        <f t="shared" si="72"/>
        <v>A</v>
      </c>
      <c r="D571" s="7"/>
      <c r="E571" s="6">
        <v>9975</v>
      </c>
      <c r="F571" s="7">
        <v>2</v>
      </c>
      <c r="G571" s="7" t="str">
        <f t="shared" si="73"/>
        <v>Y</v>
      </c>
      <c r="H571" s="7">
        <f t="shared" si="74"/>
        <v>498.75</v>
      </c>
      <c r="I571" s="6">
        <f t="shared" si="75"/>
        <v>498.75</v>
      </c>
      <c r="J571" s="6" t="b">
        <f t="shared" si="76"/>
        <v>0</v>
      </c>
      <c r="K571" s="6">
        <f t="shared" si="77"/>
        <v>0</v>
      </c>
      <c r="L571" s="7">
        <v>5</v>
      </c>
      <c r="M571" s="7"/>
      <c r="N571" s="6" t="b">
        <f t="shared" si="78"/>
        <v>0</v>
      </c>
      <c r="O571" s="6">
        <f t="shared" si="79"/>
        <v>0</v>
      </c>
      <c r="P571" s="6">
        <f>'Invoice Data'!$B571+'Invoice Data'!$E571-'Invoice Data'!$I571-'Invoice Data'!$N571+'Invoice Data'!$J571</f>
        <v>9476.25</v>
      </c>
      <c r="Q571" s="6">
        <f>_xlfn.IFNA(VLOOKUP('Invoice Data'!$A571,BPay!$B$4:$D$10,3,0),0)</f>
        <v>0</v>
      </c>
      <c r="R571" s="8">
        <f t="shared" si="80"/>
        <v>9476.25</v>
      </c>
    </row>
    <row r="572" spans="1:18" x14ac:dyDescent="0.25">
      <c r="A572" s="12">
        <v>36100</v>
      </c>
      <c r="B572" s="6">
        <v>0</v>
      </c>
      <c r="C572" s="23" t="str">
        <f t="shared" si="72"/>
        <v>A</v>
      </c>
      <c r="D572" s="7"/>
      <c r="E572" s="6">
        <v>9219</v>
      </c>
      <c r="F572" s="7">
        <v>2</v>
      </c>
      <c r="G572" s="7" t="str">
        <f t="shared" si="73"/>
        <v>Y</v>
      </c>
      <c r="H572" s="7">
        <f t="shared" si="74"/>
        <v>460.95000000000005</v>
      </c>
      <c r="I572" s="6">
        <f t="shared" si="75"/>
        <v>460.95000000000005</v>
      </c>
      <c r="J572" s="6" t="b">
        <f t="shared" si="76"/>
        <v>0</v>
      </c>
      <c r="K572" s="6">
        <f t="shared" si="77"/>
        <v>0</v>
      </c>
      <c r="L572" s="7">
        <v>4</v>
      </c>
      <c r="M572" s="7"/>
      <c r="N572" s="6" t="b">
        <f t="shared" si="78"/>
        <v>0</v>
      </c>
      <c r="O572" s="6">
        <f t="shared" si="79"/>
        <v>0</v>
      </c>
      <c r="P572" s="6">
        <f>'Invoice Data'!$B572+'Invoice Data'!$E572-'Invoice Data'!$I572-'Invoice Data'!$N572+'Invoice Data'!$J572</f>
        <v>8758.0499999999993</v>
      </c>
      <c r="Q572" s="6">
        <f>_xlfn.IFNA(VLOOKUP('Invoice Data'!$A572,BPay!$B$4:$D$10,3,0),0)</f>
        <v>0</v>
      </c>
      <c r="R572" s="8">
        <f t="shared" si="80"/>
        <v>8758.0499999999993</v>
      </c>
    </row>
    <row r="573" spans="1:18" x14ac:dyDescent="0.25">
      <c r="A573" s="12">
        <v>36119</v>
      </c>
      <c r="B573" s="6">
        <v>0</v>
      </c>
      <c r="C573" s="23" t="str">
        <f t="shared" si="72"/>
        <v>A</v>
      </c>
      <c r="D573" s="7"/>
      <c r="E573" s="6">
        <v>5338</v>
      </c>
      <c r="F573" s="7">
        <v>1</v>
      </c>
      <c r="G573" s="7" t="str">
        <f t="shared" si="73"/>
        <v/>
      </c>
      <c r="H573" s="7">
        <f t="shared" si="74"/>
        <v>0</v>
      </c>
      <c r="I573" s="6">
        <f t="shared" si="75"/>
        <v>0</v>
      </c>
      <c r="J573" s="6" t="b">
        <f t="shared" si="76"/>
        <v>0</v>
      </c>
      <c r="K573" s="6">
        <f t="shared" si="77"/>
        <v>0</v>
      </c>
      <c r="L573" s="7">
        <v>13</v>
      </c>
      <c r="M573" s="7"/>
      <c r="N573" s="6" t="b">
        <f t="shared" si="78"/>
        <v>0</v>
      </c>
      <c r="O573" s="6">
        <f t="shared" si="79"/>
        <v>0</v>
      </c>
      <c r="P573" s="6">
        <f>'Invoice Data'!$B573+'Invoice Data'!$E573-'Invoice Data'!$I573-'Invoice Data'!$N573+'Invoice Data'!$J573</f>
        <v>5338</v>
      </c>
      <c r="Q573" s="6">
        <f>_xlfn.IFNA(VLOOKUP('Invoice Data'!$A573,BPay!$B$4:$D$10,3,0),0)</f>
        <v>0</v>
      </c>
      <c r="R573" s="8">
        <f t="shared" si="80"/>
        <v>5338</v>
      </c>
    </row>
    <row r="574" spans="1:18" x14ac:dyDescent="0.25">
      <c r="A574" s="12">
        <v>36128</v>
      </c>
      <c r="B574" s="6">
        <v>0</v>
      </c>
      <c r="C574" s="23" t="str">
        <f t="shared" si="72"/>
        <v>A</v>
      </c>
      <c r="D574" s="7"/>
      <c r="E574" s="6">
        <v>7189</v>
      </c>
      <c r="F574" s="7">
        <v>2</v>
      </c>
      <c r="G574" s="7" t="str">
        <f t="shared" si="73"/>
        <v>Y</v>
      </c>
      <c r="H574" s="7">
        <f t="shared" si="74"/>
        <v>359.45000000000005</v>
      </c>
      <c r="I574" s="6">
        <f t="shared" si="75"/>
        <v>359.45000000000005</v>
      </c>
      <c r="J574" s="6" t="b">
        <f t="shared" si="76"/>
        <v>0</v>
      </c>
      <c r="K574" s="6">
        <f t="shared" si="77"/>
        <v>0</v>
      </c>
      <c r="L574" s="7">
        <v>13</v>
      </c>
      <c r="M574" s="7"/>
      <c r="N574" s="6" t="b">
        <f t="shared" si="78"/>
        <v>0</v>
      </c>
      <c r="O574" s="6">
        <f t="shared" si="79"/>
        <v>0</v>
      </c>
      <c r="P574" s="6">
        <f>'Invoice Data'!$B574+'Invoice Data'!$E574-'Invoice Data'!$I574-'Invoice Data'!$N574+'Invoice Data'!$J574</f>
        <v>6829.55</v>
      </c>
      <c r="Q574" s="6">
        <f>_xlfn.IFNA(VLOOKUP('Invoice Data'!$A574,BPay!$B$4:$D$10,3,0),0)</f>
        <v>0</v>
      </c>
      <c r="R574" s="8">
        <f t="shared" si="80"/>
        <v>6829.55</v>
      </c>
    </row>
    <row r="575" spans="1:18" x14ac:dyDescent="0.25">
      <c r="A575" s="12">
        <v>36137</v>
      </c>
      <c r="B575" s="6">
        <v>0</v>
      </c>
      <c r="C575" s="23" t="str">
        <f t="shared" si="72"/>
        <v>A</v>
      </c>
      <c r="D575" s="7"/>
      <c r="E575" s="6">
        <v>7728</v>
      </c>
      <c r="F575" s="7">
        <v>2</v>
      </c>
      <c r="G575" s="7" t="str">
        <f t="shared" si="73"/>
        <v>Y</v>
      </c>
      <c r="H575" s="7">
        <f t="shared" si="74"/>
        <v>386.40000000000003</v>
      </c>
      <c r="I575" s="6">
        <f t="shared" si="75"/>
        <v>386.40000000000003</v>
      </c>
      <c r="J575" s="6" t="b">
        <f t="shared" si="76"/>
        <v>0</v>
      </c>
      <c r="K575" s="6">
        <f t="shared" si="77"/>
        <v>0</v>
      </c>
      <c r="L575" s="7">
        <v>5</v>
      </c>
      <c r="M575" s="7"/>
      <c r="N575" s="6" t="b">
        <f t="shared" si="78"/>
        <v>0</v>
      </c>
      <c r="O575" s="6">
        <f t="shared" si="79"/>
        <v>0</v>
      </c>
      <c r="P575" s="6">
        <f>'Invoice Data'!$B575+'Invoice Data'!$E575-'Invoice Data'!$I575-'Invoice Data'!$N575+'Invoice Data'!$J575</f>
        <v>7341.6</v>
      </c>
      <c r="Q575" s="6">
        <f>_xlfn.IFNA(VLOOKUP('Invoice Data'!$A575,BPay!$B$4:$D$10,3,0),0)</f>
        <v>0</v>
      </c>
      <c r="R575" s="8">
        <f t="shared" si="80"/>
        <v>7341.6</v>
      </c>
    </row>
    <row r="576" spans="1:18" x14ac:dyDescent="0.25">
      <c r="A576" s="12">
        <v>36146</v>
      </c>
      <c r="B576" s="6">
        <v>0</v>
      </c>
      <c r="C576" s="23" t="str">
        <f t="shared" si="72"/>
        <v>A</v>
      </c>
      <c r="D576" s="7"/>
      <c r="E576" s="6">
        <v>5552</v>
      </c>
      <c r="F576" s="7">
        <v>1</v>
      </c>
      <c r="G576" s="7" t="str">
        <f t="shared" si="73"/>
        <v/>
      </c>
      <c r="H576" s="7">
        <f t="shared" si="74"/>
        <v>0</v>
      </c>
      <c r="I576" s="6">
        <f t="shared" si="75"/>
        <v>0</v>
      </c>
      <c r="J576" s="6" t="b">
        <f t="shared" si="76"/>
        <v>0</v>
      </c>
      <c r="K576" s="6">
        <f t="shared" si="77"/>
        <v>0</v>
      </c>
      <c r="L576" s="7">
        <v>4</v>
      </c>
      <c r="M576" s="7"/>
      <c r="N576" s="6" t="b">
        <f t="shared" si="78"/>
        <v>0</v>
      </c>
      <c r="O576" s="6">
        <f t="shared" si="79"/>
        <v>0</v>
      </c>
      <c r="P576" s="6">
        <f>'Invoice Data'!$B576+'Invoice Data'!$E576-'Invoice Data'!$I576-'Invoice Data'!$N576+'Invoice Data'!$J576</f>
        <v>5552</v>
      </c>
      <c r="Q576" s="6">
        <f>_xlfn.IFNA(VLOOKUP('Invoice Data'!$A576,BPay!$B$4:$D$10,3,0),0)</f>
        <v>0</v>
      </c>
      <c r="R576" s="8">
        <f t="shared" si="80"/>
        <v>5552</v>
      </c>
    </row>
    <row r="577" spans="1:18" x14ac:dyDescent="0.25">
      <c r="A577" s="12">
        <v>36155</v>
      </c>
      <c r="B577" s="6">
        <v>1020</v>
      </c>
      <c r="C577" s="23" t="str">
        <f t="shared" si="72"/>
        <v>B</v>
      </c>
      <c r="D577" s="7"/>
      <c r="E577" s="6">
        <v>3416</v>
      </c>
      <c r="F577" s="7">
        <v>1</v>
      </c>
      <c r="G577" s="7" t="str">
        <f t="shared" si="73"/>
        <v/>
      </c>
      <c r="H577" s="7">
        <f t="shared" si="74"/>
        <v>0</v>
      </c>
      <c r="I577" s="6">
        <f t="shared" si="75"/>
        <v>0</v>
      </c>
      <c r="J577" s="6" t="b">
        <f t="shared" si="76"/>
        <v>1</v>
      </c>
      <c r="K577" s="6">
        <f t="shared" si="77"/>
        <v>102</v>
      </c>
      <c r="L577" s="7">
        <v>16</v>
      </c>
      <c r="M577" s="7"/>
      <c r="N577" s="6" t="b">
        <f t="shared" si="78"/>
        <v>1</v>
      </c>
      <c r="O577" s="6">
        <f t="shared" si="79"/>
        <v>250</v>
      </c>
      <c r="P577" s="6">
        <f>'Invoice Data'!$B577+'Invoice Data'!$E577-'Invoice Data'!$I577-'Invoice Data'!$N577+'Invoice Data'!$J577</f>
        <v>4436</v>
      </c>
      <c r="Q577" s="6">
        <f>_xlfn.IFNA(VLOOKUP('Invoice Data'!$A577,BPay!$B$4:$D$10,3,0),0)</f>
        <v>0</v>
      </c>
      <c r="R577" s="8">
        <f t="shared" si="80"/>
        <v>5456</v>
      </c>
    </row>
    <row r="578" spans="1:18" x14ac:dyDescent="0.25">
      <c r="A578" s="12">
        <v>36164</v>
      </c>
      <c r="B578" s="6">
        <v>0</v>
      </c>
      <c r="C578" s="23" t="str">
        <f t="shared" si="72"/>
        <v>A</v>
      </c>
      <c r="D578" s="7"/>
      <c r="E578" s="6">
        <v>8324</v>
      </c>
      <c r="F578" s="7">
        <v>2</v>
      </c>
      <c r="G578" s="7" t="str">
        <f t="shared" si="73"/>
        <v>Y</v>
      </c>
      <c r="H578" s="7">
        <f t="shared" si="74"/>
        <v>416.20000000000005</v>
      </c>
      <c r="I578" s="6">
        <f t="shared" si="75"/>
        <v>416.20000000000005</v>
      </c>
      <c r="J578" s="6" t="b">
        <f t="shared" si="76"/>
        <v>0</v>
      </c>
      <c r="K578" s="6">
        <f t="shared" si="77"/>
        <v>0</v>
      </c>
      <c r="L578" s="7">
        <v>12</v>
      </c>
      <c r="M578" s="7"/>
      <c r="N578" s="6" t="b">
        <f t="shared" si="78"/>
        <v>0</v>
      </c>
      <c r="O578" s="6">
        <f t="shared" si="79"/>
        <v>0</v>
      </c>
      <c r="P578" s="6">
        <f>'Invoice Data'!$B578+'Invoice Data'!$E578-'Invoice Data'!$I578-'Invoice Data'!$N578+'Invoice Data'!$J578</f>
        <v>7907.8</v>
      </c>
      <c r="Q578" s="6">
        <f>_xlfn.IFNA(VLOOKUP('Invoice Data'!$A578,BPay!$B$4:$D$10,3,0),0)</f>
        <v>0</v>
      </c>
      <c r="R578" s="8">
        <f t="shared" si="80"/>
        <v>7907.8</v>
      </c>
    </row>
    <row r="579" spans="1:18" x14ac:dyDescent="0.25">
      <c r="A579" s="12">
        <v>36173</v>
      </c>
      <c r="B579" s="6">
        <v>0</v>
      </c>
      <c r="C579" s="23" t="str">
        <f t="shared" si="72"/>
        <v>A</v>
      </c>
      <c r="D579" s="7"/>
      <c r="E579" s="6">
        <v>5453</v>
      </c>
      <c r="F579" s="7">
        <v>1</v>
      </c>
      <c r="G579" s="7" t="str">
        <f t="shared" si="73"/>
        <v/>
      </c>
      <c r="H579" s="7">
        <f t="shared" si="74"/>
        <v>0</v>
      </c>
      <c r="I579" s="6">
        <f t="shared" si="75"/>
        <v>0</v>
      </c>
      <c r="J579" s="6" t="b">
        <f t="shared" si="76"/>
        <v>0</v>
      </c>
      <c r="K579" s="6">
        <f t="shared" si="77"/>
        <v>0</v>
      </c>
      <c r="L579" s="7">
        <v>7</v>
      </c>
      <c r="M579" s="7"/>
      <c r="N579" s="6" t="b">
        <f t="shared" si="78"/>
        <v>0</v>
      </c>
      <c r="O579" s="6">
        <f t="shared" si="79"/>
        <v>0</v>
      </c>
      <c r="P579" s="6">
        <f>'Invoice Data'!$B579+'Invoice Data'!$E579-'Invoice Data'!$I579-'Invoice Data'!$N579+'Invoice Data'!$J579</f>
        <v>5453</v>
      </c>
      <c r="Q579" s="6">
        <f>_xlfn.IFNA(VLOOKUP('Invoice Data'!$A579,BPay!$B$4:$D$10,3,0),0)</f>
        <v>0</v>
      </c>
      <c r="R579" s="8">
        <f t="shared" si="80"/>
        <v>5453</v>
      </c>
    </row>
    <row r="580" spans="1:18" x14ac:dyDescent="0.25">
      <c r="A580" s="12">
        <v>36182</v>
      </c>
      <c r="B580" s="6">
        <v>0</v>
      </c>
      <c r="C580" s="23" t="str">
        <f t="shared" si="72"/>
        <v>A</v>
      </c>
      <c r="D580" s="7"/>
      <c r="E580" s="6">
        <v>9529</v>
      </c>
      <c r="F580" s="7">
        <v>2</v>
      </c>
      <c r="G580" s="7" t="str">
        <f t="shared" si="73"/>
        <v>Y</v>
      </c>
      <c r="H580" s="7">
        <f t="shared" si="74"/>
        <v>476.45000000000005</v>
      </c>
      <c r="I580" s="6">
        <f t="shared" si="75"/>
        <v>476.45000000000005</v>
      </c>
      <c r="J580" s="6" t="b">
        <f t="shared" si="76"/>
        <v>0</v>
      </c>
      <c r="K580" s="6">
        <f t="shared" si="77"/>
        <v>0</v>
      </c>
      <c r="L580" s="7">
        <v>4</v>
      </c>
      <c r="M580" s="7"/>
      <c r="N580" s="6" t="b">
        <f t="shared" si="78"/>
        <v>0</v>
      </c>
      <c r="O580" s="6">
        <f t="shared" si="79"/>
        <v>0</v>
      </c>
      <c r="P580" s="6">
        <f>'Invoice Data'!$B580+'Invoice Data'!$E580-'Invoice Data'!$I580-'Invoice Data'!$N580+'Invoice Data'!$J580</f>
        <v>9052.5499999999993</v>
      </c>
      <c r="Q580" s="6">
        <f>_xlfn.IFNA(VLOOKUP('Invoice Data'!$A580,BPay!$B$4:$D$10,3,0),0)</f>
        <v>0</v>
      </c>
      <c r="R580" s="8">
        <f t="shared" si="80"/>
        <v>9052.5499999999993</v>
      </c>
    </row>
    <row r="581" spans="1:18" x14ac:dyDescent="0.25">
      <c r="A581" s="12">
        <v>36191</v>
      </c>
      <c r="B581" s="6">
        <v>0</v>
      </c>
      <c r="C581" s="23" t="str">
        <f t="shared" ref="C581:C644" si="81">IF(B581=0,"A",IF(B581&gt;0,"B","C"))</f>
        <v>A</v>
      </c>
      <c r="D581" s="7"/>
      <c r="E581" s="6">
        <v>5071</v>
      </c>
      <c r="F581" s="7">
        <v>1</v>
      </c>
      <c r="G581" s="7" t="str">
        <f t="shared" ref="G581:G644" si="82">IF(F581&gt;=2,"Y","")</f>
        <v/>
      </c>
      <c r="H581" s="7">
        <f t="shared" ref="H581:H644" si="83">IF(F581=2,E581*5%,IF(F581&gt;=3,E581*8%,0))</f>
        <v>0</v>
      </c>
      <c r="I581" s="6">
        <f t="shared" ref="I581:I644" si="84">IF(G581="y",E581*5%,0)</f>
        <v>0</v>
      </c>
      <c r="J581" s="6" t="b">
        <f t="shared" ref="J581:J644" si="85">AND(B581&gt;0,D581&lt;&gt;"y")</f>
        <v>0</v>
      </c>
      <c r="K581" s="6">
        <f t="shared" ref="K581:K644" si="86">IF(AND(B581&gt;0,D581&lt;&gt;"y"),B581*10%,0)</f>
        <v>0</v>
      </c>
      <c r="L581" s="7">
        <v>6</v>
      </c>
      <c r="M581" s="7"/>
      <c r="N581" s="6" t="b">
        <f t="shared" ref="N581:N644" si="87">OR(L581&gt;=16,M581)</f>
        <v>0</v>
      </c>
      <c r="O581" s="6">
        <f t="shared" ref="O581:O644" si="88">IF(OR(L581&gt;=16,M581),250,0)</f>
        <v>0</v>
      </c>
      <c r="P581" s="6">
        <f>'Invoice Data'!$B581+'Invoice Data'!$E581-'Invoice Data'!$I581-'Invoice Data'!$N581+'Invoice Data'!$J581</f>
        <v>5071</v>
      </c>
      <c r="Q581" s="6">
        <f>_xlfn.IFNA(VLOOKUP('Invoice Data'!$A581,BPay!$B$4:$D$10,3,0),0)</f>
        <v>0</v>
      </c>
      <c r="R581" s="8">
        <f t="shared" ref="R581:R644" si="89">B581+P581-Q581</f>
        <v>5071</v>
      </c>
    </row>
    <row r="582" spans="1:18" x14ac:dyDescent="0.25">
      <c r="A582" s="12">
        <v>36208</v>
      </c>
      <c r="B582" s="6">
        <v>0</v>
      </c>
      <c r="C582" s="23" t="str">
        <f t="shared" si="81"/>
        <v>A</v>
      </c>
      <c r="D582" s="7"/>
      <c r="E582" s="6">
        <v>4894</v>
      </c>
      <c r="F582" s="7">
        <v>1</v>
      </c>
      <c r="G582" s="7" t="str">
        <f t="shared" si="82"/>
        <v/>
      </c>
      <c r="H582" s="7">
        <f t="shared" si="83"/>
        <v>0</v>
      </c>
      <c r="I582" s="6">
        <f t="shared" si="84"/>
        <v>0</v>
      </c>
      <c r="J582" s="6" t="b">
        <f t="shared" si="85"/>
        <v>0</v>
      </c>
      <c r="K582" s="6">
        <f t="shared" si="86"/>
        <v>0</v>
      </c>
      <c r="L582" s="7">
        <v>1</v>
      </c>
      <c r="M582" s="7"/>
      <c r="N582" s="6" t="b">
        <f t="shared" si="87"/>
        <v>0</v>
      </c>
      <c r="O582" s="6">
        <f t="shared" si="88"/>
        <v>0</v>
      </c>
      <c r="P582" s="6">
        <f>'Invoice Data'!$B582+'Invoice Data'!$E582-'Invoice Data'!$I582-'Invoice Data'!$N582+'Invoice Data'!$J582</f>
        <v>4894</v>
      </c>
      <c r="Q582" s="6">
        <f>_xlfn.IFNA(VLOOKUP('Invoice Data'!$A582,BPay!$B$4:$D$10,3,0),0)</f>
        <v>0</v>
      </c>
      <c r="R582" s="8">
        <f t="shared" si="89"/>
        <v>4894</v>
      </c>
    </row>
    <row r="583" spans="1:18" x14ac:dyDescent="0.25">
      <c r="A583" s="12">
        <v>36217</v>
      </c>
      <c r="B583" s="6">
        <v>0</v>
      </c>
      <c r="C583" s="23" t="str">
        <f t="shared" si="81"/>
        <v>A</v>
      </c>
      <c r="D583" s="7"/>
      <c r="E583" s="6">
        <v>5027</v>
      </c>
      <c r="F583" s="7">
        <v>1</v>
      </c>
      <c r="G583" s="7" t="str">
        <f t="shared" si="82"/>
        <v/>
      </c>
      <c r="H583" s="7">
        <f t="shared" si="83"/>
        <v>0</v>
      </c>
      <c r="I583" s="6">
        <f t="shared" si="84"/>
        <v>0</v>
      </c>
      <c r="J583" s="6" t="b">
        <f t="shared" si="85"/>
        <v>0</v>
      </c>
      <c r="K583" s="6">
        <f t="shared" si="86"/>
        <v>0</v>
      </c>
      <c r="L583" s="7">
        <v>10</v>
      </c>
      <c r="M583" s="7"/>
      <c r="N583" s="6" t="b">
        <f t="shared" si="87"/>
        <v>0</v>
      </c>
      <c r="O583" s="6">
        <f t="shared" si="88"/>
        <v>0</v>
      </c>
      <c r="P583" s="6">
        <f>'Invoice Data'!$B583+'Invoice Data'!$E583-'Invoice Data'!$I583-'Invoice Data'!$N583+'Invoice Data'!$J583</f>
        <v>5027</v>
      </c>
      <c r="Q583" s="6">
        <f>_xlfn.IFNA(VLOOKUP('Invoice Data'!$A583,BPay!$B$4:$D$10,3,0),0)</f>
        <v>0</v>
      </c>
      <c r="R583" s="8">
        <f t="shared" si="89"/>
        <v>5027</v>
      </c>
    </row>
    <row r="584" spans="1:18" x14ac:dyDescent="0.25">
      <c r="A584" s="12">
        <v>36226</v>
      </c>
      <c r="B584" s="6">
        <v>0</v>
      </c>
      <c r="C584" s="23" t="str">
        <f t="shared" si="81"/>
        <v>A</v>
      </c>
      <c r="D584" s="7"/>
      <c r="E584" s="6">
        <v>7428</v>
      </c>
      <c r="F584" s="7">
        <v>2</v>
      </c>
      <c r="G584" s="7" t="str">
        <f t="shared" si="82"/>
        <v>Y</v>
      </c>
      <c r="H584" s="7">
        <f t="shared" si="83"/>
        <v>371.40000000000003</v>
      </c>
      <c r="I584" s="6">
        <f t="shared" si="84"/>
        <v>371.40000000000003</v>
      </c>
      <c r="J584" s="6" t="b">
        <f t="shared" si="85"/>
        <v>0</v>
      </c>
      <c r="K584" s="6">
        <f t="shared" si="86"/>
        <v>0</v>
      </c>
      <c r="L584" s="7">
        <v>6</v>
      </c>
      <c r="M584" s="7"/>
      <c r="N584" s="6" t="b">
        <f t="shared" si="87"/>
        <v>0</v>
      </c>
      <c r="O584" s="6">
        <f t="shared" si="88"/>
        <v>0</v>
      </c>
      <c r="P584" s="6">
        <f>'Invoice Data'!$B584+'Invoice Data'!$E584-'Invoice Data'!$I584-'Invoice Data'!$N584+'Invoice Data'!$J584</f>
        <v>7056.6</v>
      </c>
      <c r="Q584" s="6">
        <f>_xlfn.IFNA(VLOOKUP('Invoice Data'!$A584,BPay!$B$4:$D$10,3,0),0)</f>
        <v>0</v>
      </c>
      <c r="R584" s="8">
        <f t="shared" si="89"/>
        <v>7056.6</v>
      </c>
    </row>
    <row r="585" spans="1:18" x14ac:dyDescent="0.25">
      <c r="A585" s="12">
        <v>36235</v>
      </c>
      <c r="B585" s="6">
        <v>0</v>
      </c>
      <c r="C585" s="23" t="str">
        <f t="shared" si="81"/>
        <v>A</v>
      </c>
      <c r="D585" s="7"/>
      <c r="E585" s="6">
        <v>4099</v>
      </c>
      <c r="F585" s="7">
        <v>1</v>
      </c>
      <c r="G585" s="7" t="str">
        <f t="shared" si="82"/>
        <v/>
      </c>
      <c r="H585" s="7">
        <f t="shared" si="83"/>
        <v>0</v>
      </c>
      <c r="I585" s="6">
        <f t="shared" si="84"/>
        <v>0</v>
      </c>
      <c r="J585" s="6" t="b">
        <f t="shared" si="85"/>
        <v>0</v>
      </c>
      <c r="K585" s="6">
        <f t="shared" si="86"/>
        <v>0</v>
      </c>
      <c r="L585" s="7">
        <v>7</v>
      </c>
      <c r="M585" s="7"/>
      <c r="N585" s="6" t="b">
        <f t="shared" si="87"/>
        <v>0</v>
      </c>
      <c r="O585" s="6">
        <f t="shared" si="88"/>
        <v>0</v>
      </c>
      <c r="P585" s="6">
        <f>'Invoice Data'!$B585+'Invoice Data'!$E585-'Invoice Data'!$I585-'Invoice Data'!$N585+'Invoice Data'!$J585</f>
        <v>4099</v>
      </c>
      <c r="Q585" s="6">
        <f>_xlfn.IFNA(VLOOKUP('Invoice Data'!$A585,BPay!$B$4:$D$10,3,0),0)</f>
        <v>0</v>
      </c>
      <c r="R585" s="8">
        <f t="shared" si="89"/>
        <v>4099</v>
      </c>
    </row>
    <row r="586" spans="1:18" x14ac:dyDescent="0.25">
      <c r="A586" s="12">
        <v>36244</v>
      </c>
      <c r="B586" s="6">
        <v>0</v>
      </c>
      <c r="C586" s="23" t="str">
        <f t="shared" si="81"/>
        <v>A</v>
      </c>
      <c r="D586" s="7"/>
      <c r="E586" s="6">
        <v>4279</v>
      </c>
      <c r="F586" s="7">
        <v>1</v>
      </c>
      <c r="G586" s="7" t="str">
        <f t="shared" si="82"/>
        <v/>
      </c>
      <c r="H586" s="7">
        <f t="shared" si="83"/>
        <v>0</v>
      </c>
      <c r="I586" s="6">
        <f t="shared" si="84"/>
        <v>0</v>
      </c>
      <c r="J586" s="6" t="b">
        <f t="shared" si="85"/>
        <v>0</v>
      </c>
      <c r="K586" s="6">
        <f t="shared" si="86"/>
        <v>0</v>
      </c>
      <c r="L586" s="7">
        <v>6</v>
      </c>
      <c r="M586" s="7"/>
      <c r="N586" s="6" t="b">
        <f t="shared" si="87"/>
        <v>0</v>
      </c>
      <c r="O586" s="6">
        <f t="shared" si="88"/>
        <v>0</v>
      </c>
      <c r="P586" s="6">
        <f>'Invoice Data'!$B586+'Invoice Data'!$E586-'Invoice Data'!$I586-'Invoice Data'!$N586+'Invoice Data'!$J586</f>
        <v>4279</v>
      </c>
      <c r="Q586" s="6">
        <f>_xlfn.IFNA(VLOOKUP('Invoice Data'!$A586,BPay!$B$4:$D$10,3,0),0)</f>
        <v>0</v>
      </c>
      <c r="R586" s="8">
        <f t="shared" si="89"/>
        <v>4279</v>
      </c>
    </row>
    <row r="587" spans="1:18" x14ac:dyDescent="0.25">
      <c r="A587" s="12">
        <v>36253</v>
      </c>
      <c r="B587" s="6">
        <v>0</v>
      </c>
      <c r="C587" s="23" t="str">
        <f t="shared" si="81"/>
        <v>A</v>
      </c>
      <c r="D587" s="7"/>
      <c r="E587" s="6">
        <v>3914</v>
      </c>
      <c r="F587" s="7">
        <v>1</v>
      </c>
      <c r="G587" s="7" t="str">
        <f t="shared" si="82"/>
        <v/>
      </c>
      <c r="H587" s="7">
        <f t="shared" si="83"/>
        <v>0</v>
      </c>
      <c r="I587" s="6">
        <f t="shared" si="84"/>
        <v>0</v>
      </c>
      <c r="J587" s="6" t="b">
        <f t="shared" si="85"/>
        <v>0</v>
      </c>
      <c r="K587" s="6">
        <f t="shared" si="86"/>
        <v>0</v>
      </c>
      <c r="L587" s="7">
        <v>4</v>
      </c>
      <c r="M587" s="7"/>
      <c r="N587" s="6" t="b">
        <f t="shared" si="87"/>
        <v>0</v>
      </c>
      <c r="O587" s="6">
        <f t="shared" si="88"/>
        <v>0</v>
      </c>
      <c r="P587" s="6">
        <f>'Invoice Data'!$B587+'Invoice Data'!$E587-'Invoice Data'!$I587-'Invoice Data'!$N587+'Invoice Data'!$J587</f>
        <v>3914</v>
      </c>
      <c r="Q587" s="6">
        <f>_xlfn.IFNA(VLOOKUP('Invoice Data'!$A587,BPay!$B$4:$D$10,3,0),0)</f>
        <v>0</v>
      </c>
      <c r="R587" s="8">
        <f t="shared" si="89"/>
        <v>3914</v>
      </c>
    </row>
    <row r="588" spans="1:18" x14ac:dyDescent="0.25">
      <c r="A588" s="12">
        <v>36262</v>
      </c>
      <c r="B588" s="6">
        <v>0</v>
      </c>
      <c r="C588" s="23" t="str">
        <f t="shared" si="81"/>
        <v>A</v>
      </c>
      <c r="D588" s="7"/>
      <c r="E588" s="6">
        <v>9035</v>
      </c>
      <c r="F588" s="7">
        <v>2</v>
      </c>
      <c r="G588" s="7" t="str">
        <f t="shared" si="82"/>
        <v>Y</v>
      </c>
      <c r="H588" s="7">
        <f t="shared" si="83"/>
        <v>451.75</v>
      </c>
      <c r="I588" s="6">
        <f t="shared" si="84"/>
        <v>451.75</v>
      </c>
      <c r="J588" s="6" t="b">
        <f t="shared" si="85"/>
        <v>0</v>
      </c>
      <c r="K588" s="6">
        <f t="shared" si="86"/>
        <v>0</v>
      </c>
      <c r="L588" s="7">
        <v>3</v>
      </c>
      <c r="M588" s="7"/>
      <c r="N588" s="6" t="b">
        <f t="shared" si="87"/>
        <v>0</v>
      </c>
      <c r="O588" s="6">
        <f t="shared" si="88"/>
        <v>0</v>
      </c>
      <c r="P588" s="6">
        <f>'Invoice Data'!$B588+'Invoice Data'!$E588-'Invoice Data'!$I588-'Invoice Data'!$N588+'Invoice Data'!$J588</f>
        <v>8583.25</v>
      </c>
      <c r="Q588" s="6">
        <f>_xlfn.IFNA(VLOOKUP('Invoice Data'!$A588,BPay!$B$4:$D$10,3,0),0)</f>
        <v>0</v>
      </c>
      <c r="R588" s="8">
        <f t="shared" si="89"/>
        <v>8583.25</v>
      </c>
    </row>
    <row r="589" spans="1:18" x14ac:dyDescent="0.25">
      <c r="A589" s="12">
        <v>36271</v>
      </c>
      <c r="B589" s="6">
        <v>0</v>
      </c>
      <c r="C589" s="23" t="str">
        <f t="shared" si="81"/>
        <v>A</v>
      </c>
      <c r="D589" s="7"/>
      <c r="E589" s="6">
        <v>7307</v>
      </c>
      <c r="F589" s="7">
        <v>2</v>
      </c>
      <c r="G589" s="7" t="str">
        <f t="shared" si="82"/>
        <v>Y</v>
      </c>
      <c r="H589" s="7">
        <f t="shared" si="83"/>
        <v>365.35</v>
      </c>
      <c r="I589" s="6">
        <f t="shared" si="84"/>
        <v>365.35</v>
      </c>
      <c r="J589" s="6" t="b">
        <f t="shared" si="85"/>
        <v>0</v>
      </c>
      <c r="K589" s="6">
        <f t="shared" si="86"/>
        <v>0</v>
      </c>
      <c r="L589" s="7">
        <v>6</v>
      </c>
      <c r="M589" s="7"/>
      <c r="N589" s="6" t="b">
        <f t="shared" si="87"/>
        <v>0</v>
      </c>
      <c r="O589" s="6">
        <f t="shared" si="88"/>
        <v>0</v>
      </c>
      <c r="P589" s="6">
        <f>'Invoice Data'!$B589+'Invoice Data'!$E589-'Invoice Data'!$I589-'Invoice Data'!$N589+'Invoice Data'!$J589</f>
        <v>6941.65</v>
      </c>
      <c r="Q589" s="6">
        <f>_xlfn.IFNA(VLOOKUP('Invoice Data'!$A589,BPay!$B$4:$D$10,3,0),0)</f>
        <v>0</v>
      </c>
      <c r="R589" s="8">
        <f t="shared" si="89"/>
        <v>6941.65</v>
      </c>
    </row>
    <row r="590" spans="1:18" x14ac:dyDescent="0.25">
      <c r="A590" s="12">
        <v>36280</v>
      </c>
      <c r="B590" s="6">
        <v>0</v>
      </c>
      <c r="C590" s="23" t="str">
        <f t="shared" si="81"/>
        <v>A</v>
      </c>
      <c r="D590" s="7"/>
      <c r="E590" s="6">
        <v>6877</v>
      </c>
      <c r="F590" s="7">
        <v>2</v>
      </c>
      <c r="G590" s="7" t="str">
        <f t="shared" si="82"/>
        <v>Y</v>
      </c>
      <c r="H590" s="7">
        <f t="shared" si="83"/>
        <v>343.85</v>
      </c>
      <c r="I590" s="6">
        <f t="shared" si="84"/>
        <v>343.85</v>
      </c>
      <c r="J590" s="6" t="b">
        <f t="shared" si="85"/>
        <v>0</v>
      </c>
      <c r="K590" s="6">
        <f t="shared" si="86"/>
        <v>0</v>
      </c>
      <c r="L590" s="7">
        <v>1</v>
      </c>
      <c r="M590" s="7"/>
      <c r="N590" s="6" t="b">
        <f t="shared" si="87"/>
        <v>0</v>
      </c>
      <c r="O590" s="6">
        <f t="shared" si="88"/>
        <v>0</v>
      </c>
      <c r="P590" s="6">
        <f>'Invoice Data'!$B590+'Invoice Data'!$E590-'Invoice Data'!$I590-'Invoice Data'!$N590+'Invoice Data'!$J590</f>
        <v>6533.15</v>
      </c>
      <c r="Q590" s="6">
        <f>_xlfn.IFNA(VLOOKUP('Invoice Data'!$A590,BPay!$B$4:$D$10,3,0),0)</f>
        <v>0</v>
      </c>
      <c r="R590" s="8">
        <f t="shared" si="89"/>
        <v>6533.15</v>
      </c>
    </row>
    <row r="591" spans="1:18" x14ac:dyDescent="0.25">
      <c r="A591" s="12">
        <v>36299</v>
      </c>
      <c r="B591" s="6">
        <v>0</v>
      </c>
      <c r="C591" s="23" t="str">
        <f t="shared" si="81"/>
        <v>A</v>
      </c>
      <c r="D591" s="7"/>
      <c r="E591" s="6">
        <v>4373</v>
      </c>
      <c r="F591" s="7">
        <v>1</v>
      </c>
      <c r="G591" s="7" t="str">
        <f t="shared" si="82"/>
        <v/>
      </c>
      <c r="H591" s="7">
        <f t="shared" si="83"/>
        <v>0</v>
      </c>
      <c r="I591" s="6">
        <f t="shared" si="84"/>
        <v>0</v>
      </c>
      <c r="J591" s="6" t="b">
        <f t="shared" si="85"/>
        <v>0</v>
      </c>
      <c r="K591" s="6">
        <f t="shared" si="86"/>
        <v>0</v>
      </c>
      <c r="L591" s="7">
        <v>5</v>
      </c>
      <c r="M591" s="7"/>
      <c r="N591" s="6" t="b">
        <f t="shared" si="87"/>
        <v>0</v>
      </c>
      <c r="O591" s="6">
        <f t="shared" si="88"/>
        <v>0</v>
      </c>
      <c r="P591" s="6">
        <f>'Invoice Data'!$B591+'Invoice Data'!$E591-'Invoice Data'!$I591-'Invoice Data'!$N591+'Invoice Data'!$J591</f>
        <v>4373</v>
      </c>
      <c r="Q591" s="6">
        <f>_xlfn.IFNA(VLOOKUP('Invoice Data'!$A591,BPay!$B$4:$D$10,3,0),0)</f>
        <v>0</v>
      </c>
      <c r="R591" s="8">
        <f t="shared" si="89"/>
        <v>4373</v>
      </c>
    </row>
    <row r="592" spans="1:18" x14ac:dyDescent="0.25">
      <c r="A592" s="12">
        <v>36306</v>
      </c>
      <c r="B592" s="6">
        <v>0</v>
      </c>
      <c r="C592" s="23" t="str">
        <f t="shared" si="81"/>
        <v>A</v>
      </c>
      <c r="D592" s="7"/>
      <c r="E592" s="6">
        <v>4573</v>
      </c>
      <c r="F592" s="7">
        <v>1</v>
      </c>
      <c r="G592" s="7" t="str">
        <f t="shared" si="82"/>
        <v/>
      </c>
      <c r="H592" s="7">
        <f t="shared" si="83"/>
        <v>0</v>
      </c>
      <c r="I592" s="6">
        <f t="shared" si="84"/>
        <v>0</v>
      </c>
      <c r="J592" s="6" t="b">
        <f t="shared" si="85"/>
        <v>0</v>
      </c>
      <c r="K592" s="6">
        <f t="shared" si="86"/>
        <v>0</v>
      </c>
      <c r="L592" s="7">
        <v>9</v>
      </c>
      <c r="M592" s="7"/>
      <c r="N592" s="6" t="b">
        <f t="shared" si="87"/>
        <v>0</v>
      </c>
      <c r="O592" s="6">
        <f t="shared" si="88"/>
        <v>0</v>
      </c>
      <c r="P592" s="6">
        <f>'Invoice Data'!$B592+'Invoice Data'!$E592-'Invoice Data'!$I592-'Invoice Data'!$N592+'Invoice Data'!$J592</f>
        <v>4573</v>
      </c>
      <c r="Q592" s="6">
        <f>_xlfn.IFNA(VLOOKUP('Invoice Data'!$A592,BPay!$B$4:$D$10,3,0),0)</f>
        <v>0</v>
      </c>
      <c r="R592" s="8">
        <f t="shared" si="89"/>
        <v>4573</v>
      </c>
    </row>
    <row r="593" spans="1:18" x14ac:dyDescent="0.25">
      <c r="A593" s="12">
        <v>36324</v>
      </c>
      <c r="B593" s="6">
        <v>0</v>
      </c>
      <c r="C593" s="23" t="str">
        <f t="shared" si="81"/>
        <v>A</v>
      </c>
      <c r="D593" s="7"/>
      <c r="E593" s="6">
        <v>4961</v>
      </c>
      <c r="F593" s="7">
        <v>1</v>
      </c>
      <c r="G593" s="7" t="str">
        <f t="shared" si="82"/>
        <v/>
      </c>
      <c r="H593" s="7">
        <f t="shared" si="83"/>
        <v>0</v>
      </c>
      <c r="I593" s="6">
        <f t="shared" si="84"/>
        <v>0</v>
      </c>
      <c r="J593" s="6" t="b">
        <f t="shared" si="85"/>
        <v>0</v>
      </c>
      <c r="K593" s="6">
        <f t="shared" si="86"/>
        <v>0</v>
      </c>
      <c r="L593" s="7">
        <v>15</v>
      </c>
      <c r="M593" s="7"/>
      <c r="N593" s="6" t="b">
        <f t="shared" si="87"/>
        <v>0</v>
      </c>
      <c r="O593" s="6">
        <f t="shared" si="88"/>
        <v>0</v>
      </c>
      <c r="P593" s="6">
        <f>'Invoice Data'!$B593+'Invoice Data'!$E593-'Invoice Data'!$I593-'Invoice Data'!$N593+'Invoice Data'!$J593</f>
        <v>4961</v>
      </c>
      <c r="Q593" s="6">
        <f>_xlfn.IFNA(VLOOKUP('Invoice Data'!$A593,BPay!$B$4:$D$10,3,0),0)</f>
        <v>0</v>
      </c>
      <c r="R593" s="8">
        <f t="shared" si="89"/>
        <v>4961</v>
      </c>
    </row>
    <row r="594" spans="1:18" x14ac:dyDescent="0.25">
      <c r="A594" s="12">
        <v>36333</v>
      </c>
      <c r="B594" s="6">
        <v>0</v>
      </c>
      <c r="C594" s="23" t="str">
        <f t="shared" si="81"/>
        <v>A</v>
      </c>
      <c r="D594" s="7"/>
      <c r="E594" s="6">
        <v>9603</v>
      </c>
      <c r="F594" s="7">
        <v>2</v>
      </c>
      <c r="G594" s="7" t="str">
        <f t="shared" si="82"/>
        <v>Y</v>
      </c>
      <c r="H594" s="7">
        <f t="shared" si="83"/>
        <v>480.15000000000003</v>
      </c>
      <c r="I594" s="6">
        <f t="shared" si="84"/>
        <v>480.15000000000003</v>
      </c>
      <c r="J594" s="6" t="b">
        <f t="shared" si="85"/>
        <v>0</v>
      </c>
      <c r="K594" s="6">
        <f t="shared" si="86"/>
        <v>0</v>
      </c>
      <c r="L594" s="7">
        <v>2</v>
      </c>
      <c r="M594" s="7"/>
      <c r="N594" s="6" t="b">
        <f t="shared" si="87"/>
        <v>0</v>
      </c>
      <c r="O594" s="6">
        <f t="shared" si="88"/>
        <v>0</v>
      </c>
      <c r="P594" s="6">
        <f>'Invoice Data'!$B594+'Invoice Data'!$E594-'Invoice Data'!$I594-'Invoice Data'!$N594+'Invoice Data'!$J594</f>
        <v>9122.85</v>
      </c>
      <c r="Q594" s="6">
        <f>_xlfn.IFNA(VLOOKUP('Invoice Data'!$A594,BPay!$B$4:$D$10,3,0),0)</f>
        <v>0</v>
      </c>
      <c r="R594" s="8">
        <f t="shared" si="89"/>
        <v>9122.85</v>
      </c>
    </row>
    <row r="595" spans="1:18" x14ac:dyDescent="0.25">
      <c r="A595" s="12">
        <v>36342</v>
      </c>
      <c r="B595" s="6">
        <v>0</v>
      </c>
      <c r="C595" s="23" t="str">
        <f t="shared" si="81"/>
        <v>A</v>
      </c>
      <c r="D595" s="7"/>
      <c r="E595" s="6">
        <v>7634</v>
      </c>
      <c r="F595" s="7">
        <v>2</v>
      </c>
      <c r="G595" s="7" t="str">
        <f t="shared" si="82"/>
        <v>Y</v>
      </c>
      <c r="H595" s="7">
        <f t="shared" si="83"/>
        <v>381.70000000000005</v>
      </c>
      <c r="I595" s="6">
        <f t="shared" si="84"/>
        <v>381.70000000000005</v>
      </c>
      <c r="J595" s="6" t="b">
        <f t="shared" si="85"/>
        <v>0</v>
      </c>
      <c r="K595" s="6">
        <f t="shared" si="86"/>
        <v>0</v>
      </c>
      <c r="L595" s="7">
        <v>10</v>
      </c>
      <c r="M595" s="7"/>
      <c r="N595" s="6" t="b">
        <f t="shared" si="87"/>
        <v>0</v>
      </c>
      <c r="O595" s="6">
        <f t="shared" si="88"/>
        <v>0</v>
      </c>
      <c r="P595" s="6">
        <f>'Invoice Data'!$B595+'Invoice Data'!$E595-'Invoice Data'!$I595-'Invoice Data'!$N595+'Invoice Data'!$J595</f>
        <v>7252.3</v>
      </c>
      <c r="Q595" s="6">
        <f>_xlfn.IFNA(VLOOKUP('Invoice Data'!$A595,BPay!$B$4:$D$10,3,0),0)</f>
        <v>0</v>
      </c>
      <c r="R595" s="8">
        <f t="shared" si="89"/>
        <v>7252.3</v>
      </c>
    </row>
    <row r="596" spans="1:18" x14ac:dyDescent="0.25">
      <c r="A596" s="12">
        <v>36351</v>
      </c>
      <c r="B596" s="6">
        <v>0</v>
      </c>
      <c r="C596" s="23" t="str">
        <f t="shared" si="81"/>
        <v>A</v>
      </c>
      <c r="D596" s="7"/>
      <c r="E596" s="6">
        <v>8525</v>
      </c>
      <c r="F596" s="7">
        <v>2</v>
      </c>
      <c r="G596" s="7" t="str">
        <f t="shared" si="82"/>
        <v>Y</v>
      </c>
      <c r="H596" s="7">
        <f t="shared" si="83"/>
        <v>426.25</v>
      </c>
      <c r="I596" s="6">
        <f t="shared" si="84"/>
        <v>426.25</v>
      </c>
      <c r="J596" s="6" t="b">
        <f t="shared" si="85"/>
        <v>0</v>
      </c>
      <c r="K596" s="6">
        <f t="shared" si="86"/>
        <v>0</v>
      </c>
      <c r="L596" s="7">
        <v>16</v>
      </c>
      <c r="M596" s="7"/>
      <c r="N596" s="6" t="b">
        <f t="shared" si="87"/>
        <v>1</v>
      </c>
      <c r="O596" s="6">
        <f t="shared" si="88"/>
        <v>250</v>
      </c>
      <c r="P596" s="6">
        <f>'Invoice Data'!$B596+'Invoice Data'!$E596-'Invoice Data'!$I596-'Invoice Data'!$N596+'Invoice Data'!$J596</f>
        <v>8097.75</v>
      </c>
      <c r="Q596" s="6">
        <f>_xlfn.IFNA(VLOOKUP('Invoice Data'!$A596,BPay!$B$4:$D$10,3,0),0)</f>
        <v>0</v>
      </c>
      <c r="R596" s="8">
        <f t="shared" si="89"/>
        <v>8097.75</v>
      </c>
    </row>
    <row r="597" spans="1:18" x14ac:dyDescent="0.25">
      <c r="A597" s="12">
        <v>36360</v>
      </c>
      <c r="B597" s="6">
        <v>0</v>
      </c>
      <c r="C597" s="23" t="str">
        <f t="shared" si="81"/>
        <v>A</v>
      </c>
      <c r="D597" s="7"/>
      <c r="E597" s="6">
        <v>10216</v>
      </c>
      <c r="F597" s="7">
        <v>2</v>
      </c>
      <c r="G597" s="7" t="str">
        <f t="shared" si="82"/>
        <v>Y</v>
      </c>
      <c r="H597" s="7">
        <f t="shared" si="83"/>
        <v>510.8</v>
      </c>
      <c r="I597" s="6">
        <f t="shared" si="84"/>
        <v>510.8</v>
      </c>
      <c r="J597" s="6" t="b">
        <f t="shared" si="85"/>
        <v>0</v>
      </c>
      <c r="K597" s="6">
        <f t="shared" si="86"/>
        <v>0</v>
      </c>
      <c r="L597" s="7">
        <v>5</v>
      </c>
      <c r="M597" s="7"/>
      <c r="N597" s="6" t="b">
        <f t="shared" si="87"/>
        <v>0</v>
      </c>
      <c r="O597" s="6">
        <f t="shared" si="88"/>
        <v>0</v>
      </c>
      <c r="P597" s="6">
        <f>'Invoice Data'!$B597+'Invoice Data'!$E597-'Invoice Data'!$I597-'Invoice Data'!$N597+'Invoice Data'!$J597</f>
        <v>9705.2000000000007</v>
      </c>
      <c r="Q597" s="6">
        <f>_xlfn.IFNA(VLOOKUP('Invoice Data'!$A597,BPay!$B$4:$D$10,3,0),0)</f>
        <v>0</v>
      </c>
      <c r="R597" s="8">
        <f t="shared" si="89"/>
        <v>9705.2000000000007</v>
      </c>
    </row>
    <row r="598" spans="1:18" x14ac:dyDescent="0.25">
      <c r="A598" s="12">
        <v>36379</v>
      </c>
      <c r="B598" s="6">
        <v>0</v>
      </c>
      <c r="C598" s="23" t="str">
        <f t="shared" si="81"/>
        <v>A</v>
      </c>
      <c r="D598" s="7"/>
      <c r="E598" s="6">
        <v>4832</v>
      </c>
      <c r="F598" s="7">
        <v>1</v>
      </c>
      <c r="G598" s="7" t="str">
        <f t="shared" si="82"/>
        <v/>
      </c>
      <c r="H598" s="7">
        <f t="shared" si="83"/>
        <v>0</v>
      </c>
      <c r="I598" s="6">
        <f t="shared" si="84"/>
        <v>0</v>
      </c>
      <c r="J598" s="6" t="b">
        <f t="shared" si="85"/>
        <v>0</v>
      </c>
      <c r="K598" s="6">
        <f t="shared" si="86"/>
        <v>0</v>
      </c>
      <c r="L598" s="7">
        <v>14</v>
      </c>
      <c r="M598" s="7"/>
      <c r="N598" s="6" t="b">
        <f t="shared" si="87"/>
        <v>0</v>
      </c>
      <c r="O598" s="6">
        <f t="shared" si="88"/>
        <v>0</v>
      </c>
      <c r="P598" s="6">
        <f>'Invoice Data'!$B598+'Invoice Data'!$E598-'Invoice Data'!$I598-'Invoice Data'!$N598+'Invoice Data'!$J598</f>
        <v>4832</v>
      </c>
      <c r="Q598" s="6">
        <f>_xlfn.IFNA(VLOOKUP('Invoice Data'!$A598,BPay!$B$4:$D$10,3,0),0)</f>
        <v>0</v>
      </c>
      <c r="R598" s="8">
        <f t="shared" si="89"/>
        <v>4832</v>
      </c>
    </row>
    <row r="599" spans="1:18" x14ac:dyDescent="0.25">
      <c r="A599" s="12">
        <v>36388</v>
      </c>
      <c r="B599" s="6">
        <v>0</v>
      </c>
      <c r="C599" s="23" t="str">
        <f t="shared" si="81"/>
        <v>A</v>
      </c>
      <c r="D599" s="7"/>
      <c r="E599" s="6">
        <v>7849</v>
      </c>
      <c r="F599" s="7">
        <v>2</v>
      </c>
      <c r="G599" s="7" t="str">
        <f t="shared" si="82"/>
        <v>Y</v>
      </c>
      <c r="H599" s="7">
        <f t="shared" si="83"/>
        <v>392.45000000000005</v>
      </c>
      <c r="I599" s="6">
        <f t="shared" si="84"/>
        <v>392.45000000000005</v>
      </c>
      <c r="J599" s="6" t="b">
        <f t="shared" si="85"/>
        <v>0</v>
      </c>
      <c r="K599" s="6">
        <f t="shared" si="86"/>
        <v>0</v>
      </c>
      <c r="L599" s="7">
        <v>12</v>
      </c>
      <c r="M599" s="7"/>
      <c r="N599" s="6" t="b">
        <f t="shared" si="87"/>
        <v>0</v>
      </c>
      <c r="O599" s="6">
        <f t="shared" si="88"/>
        <v>0</v>
      </c>
      <c r="P599" s="6">
        <f>'Invoice Data'!$B599+'Invoice Data'!$E599-'Invoice Data'!$I599-'Invoice Data'!$N599+'Invoice Data'!$J599</f>
        <v>7456.55</v>
      </c>
      <c r="Q599" s="6">
        <f>_xlfn.IFNA(VLOOKUP('Invoice Data'!$A599,BPay!$B$4:$D$10,3,0),0)</f>
        <v>0</v>
      </c>
      <c r="R599" s="8">
        <f t="shared" si="89"/>
        <v>7456.55</v>
      </c>
    </row>
    <row r="600" spans="1:18" x14ac:dyDescent="0.25">
      <c r="A600" s="12">
        <v>36397</v>
      </c>
      <c r="B600" s="6">
        <v>-566</v>
      </c>
      <c r="C600" s="23" t="str">
        <f t="shared" si="81"/>
        <v>C</v>
      </c>
      <c r="D600" s="7"/>
      <c r="E600" s="6">
        <v>4388</v>
      </c>
      <c r="F600" s="7">
        <v>1</v>
      </c>
      <c r="G600" s="7" t="str">
        <f t="shared" si="82"/>
        <v/>
      </c>
      <c r="H600" s="7">
        <f t="shared" si="83"/>
        <v>0</v>
      </c>
      <c r="I600" s="6">
        <f t="shared" si="84"/>
        <v>0</v>
      </c>
      <c r="J600" s="6" t="b">
        <f t="shared" si="85"/>
        <v>0</v>
      </c>
      <c r="K600" s="6">
        <f t="shared" si="86"/>
        <v>0</v>
      </c>
      <c r="L600" s="7">
        <v>0</v>
      </c>
      <c r="M600" s="7" t="b">
        <v>1</v>
      </c>
      <c r="N600" s="6" t="b">
        <f t="shared" si="87"/>
        <v>1</v>
      </c>
      <c r="O600" s="6">
        <f t="shared" si="88"/>
        <v>250</v>
      </c>
      <c r="P600" s="6">
        <f>'Invoice Data'!$B600+'Invoice Data'!$E600-'Invoice Data'!$I600-'Invoice Data'!$N600+'Invoice Data'!$J600</f>
        <v>3821</v>
      </c>
      <c r="Q600" s="6">
        <f>_xlfn.IFNA(VLOOKUP('Invoice Data'!$A600,BPay!$B$4:$D$10,3,0),0)</f>
        <v>0</v>
      </c>
      <c r="R600" s="8">
        <f t="shared" si="89"/>
        <v>3255</v>
      </c>
    </row>
    <row r="601" spans="1:18" x14ac:dyDescent="0.25">
      <c r="A601" s="12">
        <v>36404</v>
      </c>
      <c r="B601" s="6">
        <v>0</v>
      </c>
      <c r="C601" s="23" t="str">
        <f t="shared" si="81"/>
        <v>A</v>
      </c>
      <c r="D601" s="7"/>
      <c r="E601" s="6">
        <v>5049</v>
      </c>
      <c r="F601" s="7">
        <v>1</v>
      </c>
      <c r="G601" s="7" t="str">
        <f t="shared" si="82"/>
        <v/>
      </c>
      <c r="H601" s="7">
        <f t="shared" si="83"/>
        <v>0</v>
      </c>
      <c r="I601" s="6">
        <f t="shared" si="84"/>
        <v>0</v>
      </c>
      <c r="J601" s="6" t="b">
        <f t="shared" si="85"/>
        <v>0</v>
      </c>
      <c r="K601" s="6">
        <f t="shared" si="86"/>
        <v>0</v>
      </c>
      <c r="L601" s="7">
        <v>2</v>
      </c>
      <c r="M601" s="7"/>
      <c r="N601" s="6" t="b">
        <f t="shared" si="87"/>
        <v>0</v>
      </c>
      <c r="O601" s="6">
        <f t="shared" si="88"/>
        <v>0</v>
      </c>
      <c r="P601" s="6">
        <f>'Invoice Data'!$B601+'Invoice Data'!$E601-'Invoice Data'!$I601-'Invoice Data'!$N601+'Invoice Data'!$J601</f>
        <v>5049</v>
      </c>
      <c r="Q601" s="6">
        <f>_xlfn.IFNA(VLOOKUP('Invoice Data'!$A601,BPay!$B$4:$D$10,3,0),0)</f>
        <v>0</v>
      </c>
      <c r="R601" s="8">
        <f t="shared" si="89"/>
        <v>5049</v>
      </c>
    </row>
    <row r="602" spans="1:18" x14ac:dyDescent="0.25">
      <c r="A602" s="12">
        <v>36413</v>
      </c>
      <c r="B602" s="6">
        <v>0</v>
      </c>
      <c r="C602" s="23" t="str">
        <f t="shared" si="81"/>
        <v>A</v>
      </c>
      <c r="D602" s="7"/>
      <c r="E602" s="6">
        <v>10003</v>
      </c>
      <c r="F602" s="7">
        <v>2</v>
      </c>
      <c r="G602" s="7" t="str">
        <f t="shared" si="82"/>
        <v>Y</v>
      </c>
      <c r="H602" s="7">
        <f t="shared" si="83"/>
        <v>500.15000000000003</v>
      </c>
      <c r="I602" s="6">
        <f t="shared" si="84"/>
        <v>500.15000000000003</v>
      </c>
      <c r="J602" s="6" t="b">
        <f t="shared" si="85"/>
        <v>0</v>
      </c>
      <c r="K602" s="6">
        <f t="shared" si="86"/>
        <v>0</v>
      </c>
      <c r="L602" s="7">
        <v>5</v>
      </c>
      <c r="M602" s="7"/>
      <c r="N602" s="6" t="b">
        <f t="shared" si="87"/>
        <v>0</v>
      </c>
      <c r="O602" s="6">
        <f t="shared" si="88"/>
        <v>0</v>
      </c>
      <c r="P602" s="6">
        <f>'Invoice Data'!$B602+'Invoice Data'!$E602-'Invoice Data'!$I602-'Invoice Data'!$N602+'Invoice Data'!$J602</f>
        <v>9502.85</v>
      </c>
      <c r="Q602" s="6">
        <f>_xlfn.IFNA(VLOOKUP('Invoice Data'!$A602,BPay!$B$4:$D$10,3,0),0)</f>
        <v>0</v>
      </c>
      <c r="R602" s="8">
        <f t="shared" si="89"/>
        <v>9502.85</v>
      </c>
    </row>
    <row r="603" spans="1:18" x14ac:dyDescent="0.25">
      <c r="A603" s="12">
        <v>36431</v>
      </c>
      <c r="B603" s="6">
        <v>0</v>
      </c>
      <c r="C603" s="23" t="str">
        <f t="shared" si="81"/>
        <v>A</v>
      </c>
      <c r="D603" s="7"/>
      <c r="E603" s="6">
        <v>7086</v>
      </c>
      <c r="F603" s="7">
        <v>2</v>
      </c>
      <c r="G603" s="7" t="str">
        <f t="shared" si="82"/>
        <v>Y</v>
      </c>
      <c r="H603" s="7">
        <f t="shared" si="83"/>
        <v>354.3</v>
      </c>
      <c r="I603" s="6">
        <f t="shared" si="84"/>
        <v>354.3</v>
      </c>
      <c r="J603" s="6" t="b">
        <f t="shared" si="85"/>
        <v>0</v>
      </c>
      <c r="K603" s="6">
        <f t="shared" si="86"/>
        <v>0</v>
      </c>
      <c r="L603" s="7">
        <v>4</v>
      </c>
      <c r="M603" s="7"/>
      <c r="N603" s="6" t="b">
        <f t="shared" si="87"/>
        <v>0</v>
      </c>
      <c r="O603" s="6">
        <f t="shared" si="88"/>
        <v>0</v>
      </c>
      <c r="P603" s="6">
        <f>'Invoice Data'!$B603+'Invoice Data'!$E603-'Invoice Data'!$I603-'Invoice Data'!$N603+'Invoice Data'!$J603</f>
        <v>6731.7</v>
      </c>
      <c r="Q603" s="6">
        <f>_xlfn.IFNA(VLOOKUP('Invoice Data'!$A603,BPay!$B$4:$D$10,3,0),0)</f>
        <v>0</v>
      </c>
      <c r="R603" s="8">
        <f t="shared" si="89"/>
        <v>6731.7</v>
      </c>
    </row>
    <row r="604" spans="1:18" x14ac:dyDescent="0.25">
      <c r="A604" s="12">
        <v>36440</v>
      </c>
      <c r="B604" s="6">
        <v>0</v>
      </c>
      <c r="C604" s="23" t="str">
        <f t="shared" si="81"/>
        <v>A</v>
      </c>
      <c r="D604" s="7"/>
      <c r="E604" s="6">
        <v>8436</v>
      </c>
      <c r="F604" s="7">
        <v>2</v>
      </c>
      <c r="G604" s="7" t="str">
        <f t="shared" si="82"/>
        <v>Y</v>
      </c>
      <c r="H604" s="7">
        <f t="shared" si="83"/>
        <v>421.8</v>
      </c>
      <c r="I604" s="6">
        <f t="shared" si="84"/>
        <v>421.8</v>
      </c>
      <c r="J604" s="6" t="b">
        <f t="shared" si="85"/>
        <v>0</v>
      </c>
      <c r="K604" s="6">
        <f t="shared" si="86"/>
        <v>0</v>
      </c>
      <c r="L604" s="7">
        <v>16</v>
      </c>
      <c r="M604" s="7"/>
      <c r="N604" s="6" t="b">
        <f t="shared" si="87"/>
        <v>1</v>
      </c>
      <c r="O604" s="6">
        <f t="shared" si="88"/>
        <v>250</v>
      </c>
      <c r="P604" s="6">
        <f>'Invoice Data'!$B604+'Invoice Data'!$E604-'Invoice Data'!$I604-'Invoice Data'!$N604+'Invoice Data'!$J604</f>
        <v>8013.2</v>
      </c>
      <c r="Q604" s="6">
        <f>_xlfn.IFNA(VLOOKUP('Invoice Data'!$A604,BPay!$B$4:$D$10,3,0),0)</f>
        <v>0</v>
      </c>
      <c r="R604" s="8">
        <f t="shared" si="89"/>
        <v>8013.2</v>
      </c>
    </row>
    <row r="605" spans="1:18" x14ac:dyDescent="0.25">
      <c r="A605" s="12">
        <v>36459</v>
      </c>
      <c r="B605" s="6">
        <v>-1593</v>
      </c>
      <c r="C605" s="23" t="str">
        <f t="shared" si="81"/>
        <v>C</v>
      </c>
      <c r="D605" s="7" t="s">
        <v>7</v>
      </c>
      <c r="E605" s="6">
        <v>4730</v>
      </c>
      <c r="F605" s="7">
        <v>1</v>
      </c>
      <c r="G605" s="7" t="str">
        <f t="shared" si="82"/>
        <v/>
      </c>
      <c r="H605" s="7">
        <f t="shared" si="83"/>
        <v>0</v>
      </c>
      <c r="I605" s="6">
        <f t="shared" si="84"/>
        <v>0</v>
      </c>
      <c r="J605" s="6" t="b">
        <f t="shared" si="85"/>
        <v>0</v>
      </c>
      <c r="K605" s="6">
        <f t="shared" si="86"/>
        <v>0</v>
      </c>
      <c r="L605" s="7">
        <v>5</v>
      </c>
      <c r="M605" s="7"/>
      <c r="N605" s="6" t="b">
        <f t="shared" si="87"/>
        <v>0</v>
      </c>
      <c r="O605" s="6">
        <f t="shared" si="88"/>
        <v>0</v>
      </c>
      <c r="P605" s="6">
        <f>'Invoice Data'!$B605+'Invoice Data'!$E605-'Invoice Data'!$I605-'Invoice Data'!$N605+'Invoice Data'!$J605</f>
        <v>3137</v>
      </c>
      <c r="Q605" s="6">
        <f>_xlfn.IFNA(VLOOKUP('Invoice Data'!$A605,BPay!$B$4:$D$10,3,0),0)</f>
        <v>0</v>
      </c>
      <c r="R605" s="8">
        <f t="shared" si="89"/>
        <v>1544</v>
      </c>
    </row>
    <row r="606" spans="1:18" x14ac:dyDescent="0.25">
      <c r="A606" s="12">
        <v>36468</v>
      </c>
      <c r="B606" s="6">
        <v>0</v>
      </c>
      <c r="C606" s="23" t="str">
        <f t="shared" si="81"/>
        <v>A</v>
      </c>
      <c r="D606" s="7"/>
      <c r="E606" s="6">
        <v>4774</v>
      </c>
      <c r="F606" s="7">
        <v>1</v>
      </c>
      <c r="G606" s="7" t="str">
        <f t="shared" si="82"/>
        <v/>
      </c>
      <c r="H606" s="7">
        <f t="shared" si="83"/>
        <v>0</v>
      </c>
      <c r="I606" s="6">
        <f t="shared" si="84"/>
        <v>0</v>
      </c>
      <c r="J606" s="6" t="b">
        <f t="shared" si="85"/>
        <v>0</v>
      </c>
      <c r="K606" s="6">
        <f t="shared" si="86"/>
        <v>0</v>
      </c>
      <c r="L606" s="7">
        <v>11</v>
      </c>
      <c r="M606" s="7"/>
      <c r="N606" s="6" t="b">
        <f t="shared" si="87"/>
        <v>0</v>
      </c>
      <c r="O606" s="6">
        <f t="shared" si="88"/>
        <v>0</v>
      </c>
      <c r="P606" s="6">
        <f>'Invoice Data'!$B606+'Invoice Data'!$E606-'Invoice Data'!$I606-'Invoice Data'!$N606+'Invoice Data'!$J606</f>
        <v>4774</v>
      </c>
      <c r="Q606" s="6">
        <f>_xlfn.IFNA(VLOOKUP('Invoice Data'!$A606,BPay!$B$4:$D$10,3,0),0)</f>
        <v>0</v>
      </c>
      <c r="R606" s="8">
        <f t="shared" si="89"/>
        <v>4774</v>
      </c>
    </row>
    <row r="607" spans="1:18" x14ac:dyDescent="0.25">
      <c r="A607" s="12">
        <v>36477</v>
      </c>
      <c r="B607" s="6">
        <v>0</v>
      </c>
      <c r="C607" s="23" t="str">
        <f t="shared" si="81"/>
        <v>A</v>
      </c>
      <c r="D607" s="7"/>
      <c r="E607" s="6">
        <v>3899</v>
      </c>
      <c r="F607" s="7">
        <v>1</v>
      </c>
      <c r="G607" s="7" t="str">
        <f t="shared" si="82"/>
        <v/>
      </c>
      <c r="H607" s="7">
        <f t="shared" si="83"/>
        <v>0</v>
      </c>
      <c r="I607" s="6">
        <f t="shared" si="84"/>
        <v>0</v>
      </c>
      <c r="J607" s="6" t="b">
        <f t="shared" si="85"/>
        <v>0</v>
      </c>
      <c r="K607" s="6">
        <f t="shared" si="86"/>
        <v>0</v>
      </c>
      <c r="L607" s="7">
        <v>3</v>
      </c>
      <c r="M607" s="7"/>
      <c r="N607" s="6" t="b">
        <f t="shared" si="87"/>
        <v>0</v>
      </c>
      <c r="O607" s="6">
        <f t="shared" si="88"/>
        <v>0</v>
      </c>
      <c r="P607" s="6">
        <f>'Invoice Data'!$B607+'Invoice Data'!$E607-'Invoice Data'!$I607-'Invoice Data'!$N607+'Invoice Data'!$J607</f>
        <v>3899</v>
      </c>
      <c r="Q607" s="6">
        <f>_xlfn.IFNA(VLOOKUP('Invoice Data'!$A607,BPay!$B$4:$D$10,3,0),0)</f>
        <v>0</v>
      </c>
      <c r="R607" s="8">
        <f t="shared" si="89"/>
        <v>3899</v>
      </c>
    </row>
    <row r="608" spans="1:18" x14ac:dyDescent="0.25">
      <c r="A608" s="12">
        <v>36486</v>
      </c>
      <c r="B608" s="6">
        <v>0</v>
      </c>
      <c r="C608" s="23" t="str">
        <f t="shared" si="81"/>
        <v>A</v>
      </c>
      <c r="D608" s="7"/>
      <c r="E608" s="6">
        <v>3237</v>
      </c>
      <c r="F608" s="7">
        <v>1</v>
      </c>
      <c r="G608" s="7" t="str">
        <f t="shared" si="82"/>
        <v/>
      </c>
      <c r="H608" s="7">
        <f t="shared" si="83"/>
        <v>0</v>
      </c>
      <c r="I608" s="6">
        <f t="shared" si="84"/>
        <v>0</v>
      </c>
      <c r="J608" s="6" t="b">
        <f t="shared" si="85"/>
        <v>0</v>
      </c>
      <c r="K608" s="6">
        <f t="shared" si="86"/>
        <v>0</v>
      </c>
      <c r="L608" s="7">
        <v>6</v>
      </c>
      <c r="M608" s="7"/>
      <c r="N608" s="6" t="b">
        <f t="shared" si="87"/>
        <v>0</v>
      </c>
      <c r="O608" s="6">
        <f t="shared" si="88"/>
        <v>0</v>
      </c>
      <c r="P608" s="6">
        <f>'Invoice Data'!$B608+'Invoice Data'!$E608-'Invoice Data'!$I608-'Invoice Data'!$N608+'Invoice Data'!$J608</f>
        <v>3237</v>
      </c>
      <c r="Q608" s="6">
        <f>_xlfn.IFNA(VLOOKUP('Invoice Data'!$A608,BPay!$B$4:$D$10,3,0),0)</f>
        <v>0</v>
      </c>
      <c r="R608" s="8">
        <f t="shared" si="89"/>
        <v>3237</v>
      </c>
    </row>
    <row r="609" spans="1:18" x14ac:dyDescent="0.25">
      <c r="A609" s="12">
        <v>36495</v>
      </c>
      <c r="B609" s="6">
        <v>0</v>
      </c>
      <c r="C609" s="23" t="str">
        <f t="shared" si="81"/>
        <v>A</v>
      </c>
      <c r="D609" s="7"/>
      <c r="E609" s="6">
        <v>7426</v>
      </c>
      <c r="F609" s="7">
        <v>2</v>
      </c>
      <c r="G609" s="7" t="str">
        <f t="shared" si="82"/>
        <v>Y</v>
      </c>
      <c r="H609" s="7">
        <f t="shared" si="83"/>
        <v>371.3</v>
      </c>
      <c r="I609" s="6">
        <f t="shared" si="84"/>
        <v>371.3</v>
      </c>
      <c r="J609" s="6" t="b">
        <f t="shared" si="85"/>
        <v>0</v>
      </c>
      <c r="K609" s="6">
        <f t="shared" si="86"/>
        <v>0</v>
      </c>
      <c r="L609" s="7">
        <v>10</v>
      </c>
      <c r="M609" s="7"/>
      <c r="N609" s="6" t="b">
        <f t="shared" si="87"/>
        <v>0</v>
      </c>
      <c r="O609" s="6">
        <f t="shared" si="88"/>
        <v>0</v>
      </c>
      <c r="P609" s="6">
        <f>'Invoice Data'!$B609+'Invoice Data'!$E609-'Invoice Data'!$I609-'Invoice Data'!$N609+'Invoice Data'!$J609</f>
        <v>7054.7</v>
      </c>
      <c r="Q609" s="6">
        <f>_xlfn.IFNA(VLOOKUP('Invoice Data'!$A609,BPay!$B$4:$D$10,3,0),0)</f>
        <v>0</v>
      </c>
      <c r="R609" s="8">
        <f t="shared" si="89"/>
        <v>7054.7</v>
      </c>
    </row>
    <row r="610" spans="1:18" x14ac:dyDescent="0.25">
      <c r="A610" s="12">
        <v>36501</v>
      </c>
      <c r="B610" s="6">
        <v>0</v>
      </c>
      <c r="C610" s="23" t="str">
        <f t="shared" si="81"/>
        <v>A</v>
      </c>
      <c r="D610" s="7"/>
      <c r="E610" s="6">
        <v>9563</v>
      </c>
      <c r="F610" s="7">
        <v>2</v>
      </c>
      <c r="G610" s="7" t="str">
        <f t="shared" si="82"/>
        <v>Y</v>
      </c>
      <c r="H610" s="7">
        <f t="shared" si="83"/>
        <v>478.15000000000003</v>
      </c>
      <c r="I610" s="6">
        <f t="shared" si="84"/>
        <v>478.15000000000003</v>
      </c>
      <c r="J610" s="6" t="b">
        <f t="shared" si="85"/>
        <v>0</v>
      </c>
      <c r="K610" s="6">
        <f t="shared" si="86"/>
        <v>0</v>
      </c>
      <c r="L610" s="7">
        <v>2</v>
      </c>
      <c r="M610" s="7"/>
      <c r="N610" s="6" t="b">
        <f t="shared" si="87"/>
        <v>0</v>
      </c>
      <c r="O610" s="6">
        <f t="shared" si="88"/>
        <v>0</v>
      </c>
      <c r="P610" s="6">
        <f>'Invoice Data'!$B610+'Invoice Data'!$E610-'Invoice Data'!$I610-'Invoice Data'!$N610+'Invoice Data'!$J610</f>
        <v>9084.85</v>
      </c>
      <c r="Q610" s="6">
        <f>_xlfn.IFNA(VLOOKUP('Invoice Data'!$A610,BPay!$B$4:$D$10,3,0),0)</f>
        <v>0</v>
      </c>
      <c r="R610" s="8">
        <f t="shared" si="89"/>
        <v>9084.85</v>
      </c>
    </row>
    <row r="611" spans="1:18" x14ac:dyDescent="0.25">
      <c r="A611" s="12">
        <v>36510</v>
      </c>
      <c r="B611" s="6">
        <v>0</v>
      </c>
      <c r="C611" s="23" t="str">
        <f t="shared" si="81"/>
        <v>A</v>
      </c>
      <c r="D611" s="7"/>
      <c r="E611" s="6">
        <v>6798</v>
      </c>
      <c r="F611" s="7">
        <v>2</v>
      </c>
      <c r="G611" s="7" t="str">
        <f t="shared" si="82"/>
        <v>Y</v>
      </c>
      <c r="H611" s="7">
        <f t="shared" si="83"/>
        <v>339.90000000000003</v>
      </c>
      <c r="I611" s="6">
        <f t="shared" si="84"/>
        <v>339.90000000000003</v>
      </c>
      <c r="J611" s="6" t="b">
        <f t="shared" si="85"/>
        <v>0</v>
      </c>
      <c r="K611" s="6">
        <f t="shared" si="86"/>
        <v>0</v>
      </c>
      <c r="L611" s="7">
        <v>16</v>
      </c>
      <c r="M611" s="7"/>
      <c r="N611" s="6" t="b">
        <f t="shared" si="87"/>
        <v>1</v>
      </c>
      <c r="O611" s="6">
        <f t="shared" si="88"/>
        <v>250</v>
      </c>
      <c r="P611" s="6">
        <f>'Invoice Data'!$B611+'Invoice Data'!$E611-'Invoice Data'!$I611-'Invoice Data'!$N611+'Invoice Data'!$J611</f>
        <v>6457.1</v>
      </c>
      <c r="Q611" s="6">
        <f>_xlfn.IFNA(VLOOKUP('Invoice Data'!$A611,BPay!$B$4:$D$10,3,0),0)</f>
        <v>0</v>
      </c>
      <c r="R611" s="8">
        <f t="shared" si="89"/>
        <v>6457.1</v>
      </c>
    </row>
    <row r="612" spans="1:18" x14ac:dyDescent="0.25">
      <c r="A612" s="12">
        <v>36529</v>
      </c>
      <c r="B612" s="6">
        <v>0</v>
      </c>
      <c r="C612" s="23" t="str">
        <f t="shared" si="81"/>
        <v>A</v>
      </c>
      <c r="D612" s="7"/>
      <c r="E612" s="6">
        <v>6686</v>
      </c>
      <c r="F612" s="7">
        <v>2</v>
      </c>
      <c r="G612" s="7" t="str">
        <f t="shared" si="82"/>
        <v>Y</v>
      </c>
      <c r="H612" s="7">
        <f t="shared" si="83"/>
        <v>334.3</v>
      </c>
      <c r="I612" s="6">
        <f t="shared" si="84"/>
        <v>334.3</v>
      </c>
      <c r="J612" s="6" t="b">
        <f t="shared" si="85"/>
        <v>0</v>
      </c>
      <c r="K612" s="6">
        <f t="shared" si="86"/>
        <v>0</v>
      </c>
      <c r="L612" s="7">
        <v>5</v>
      </c>
      <c r="M612" s="7"/>
      <c r="N612" s="6" t="b">
        <f t="shared" si="87"/>
        <v>0</v>
      </c>
      <c r="O612" s="6">
        <f t="shared" si="88"/>
        <v>0</v>
      </c>
      <c r="P612" s="6">
        <f>'Invoice Data'!$B612+'Invoice Data'!$E612-'Invoice Data'!$I612-'Invoice Data'!$N612+'Invoice Data'!$J612</f>
        <v>6351.7</v>
      </c>
      <c r="Q612" s="6">
        <f>_xlfn.IFNA(VLOOKUP('Invoice Data'!$A612,BPay!$B$4:$D$10,3,0),0)</f>
        <v>0</v>
      </c>
      <c r="R612" s="8">
        <f t="shared" si="89"/>
        <v>6351.7</v>
      </c>
    </row>
    <row r="613" spans="1:18" x14ac:dyDescent="0.25">
      <c r="A613" s="12">
        <v>36538</v>
      </c>
      <c r="B613" s="6">
        <v>0</v>
      </c>
      <c r="C613" s="23" t="str">
        <f t="shared" si="81"/>
        <v>A</v>
      </c>
      <c r="D613" s="7"/>
      <c r="E613" s="6">
        <v>9783</v>
      </c>
      <c r="F613" s="7">
        <v>2</v>
      </c>
      <c r="G613" s="7" t="str">
        <f t="shared" si="82"/>
        <v>Y</v>
      </c>
      <c r="H613" s="7">
        <f t="shared" si="83"/>
        <v>489.15000000000003</v>
      </c>
      <c r="I613" s="6">
        <f t="shared" si="84"/>
        <v>489.15000000000003</v>
      </c>
      <c r="J613" s="6" t="b">
        <f t="shared" si="85"/>
        <v>0</v>
      </c>
      <c r="K613" s="6">
        <f t="shared" si="86"/>
        <v>0</v>
      </c>
      <c r="L613" s="7">
        <v>14</v>
      </c>
      <c r="M613" s="7"/>
      <c r="N613" s="6" t="b">
        <f t="shared" si="87"/>
        <v>0</v>
      </c>
      <c r="O613" s="6">
        <f t="shared" si="88"/>
        <v>0</v>
      </c>
      <c r="P613" s="6">
        <f>'Invoice Data'!$B613+'Invoice Data'!$E613-'Invoice Data'!$I613-'Invoice Data'!$N613+'Invoice Data'!$J613</f>
        <v>9293.85</v>
      </c>
      <c r="Q613" s="6">
        <f>_xlfn.IFNA(VLOOKUP('Invoice Data'!$A613,BPay!$B$4:$D$10,3,0),0)</f>
        <v>0</v>
      </c>
      <c r="R613" s="8">
        <f t="shared" si="89"/>
        <v>9293.85</v>
      </c>
    </row>
    <row r="614" spans="1:18" x14ac:dyDescent="0.25">
      <c r="A614" s="12">
        <v>36547</v>
      </c>
      <c r="B614" s="6">
        <v>0</v>
      </c>
      <c r="C614" s="23" t="str">
        <f t="shared" si="81"/>
        <v>A</v>
      </c>
      <c r="D614" s="7"/>
      <c r="E614" s="6">
        <v>7562</v>
      </c>
      <c r="F614" s="7">
        <v>2</v>
      </c>
      <c r="G614" s="7" t="str">
        <f t="shared" si="82"/>
        <v>Y</v>
      </c>
      <c r="H614" s="7">
        <f t="shared" si="83"/>
        <v>378.1</v>
      </c>
      <c r="I614" s="6">
        <f t="shared" si="84"/>
        <v>378.1</v>
      </c>
      <c r="J614" s="6" t="b">
        <f t="shared" si="85"/>
        <v>0</v>
      </c>
      <c r="K614" s="6">
        <f t="shared" si="86"/>
        <v>0</v>
      </c>
      <c r="L614" s="7">
        <v>0</v>
      </c>
      <c r="M614" s="7"/>
      <c r="N614" s="6" t="b">
        <f t="shared" si="87"/>
        <v>0</v>
      </c>
      <c r="O614" s="6">
        <f t="shared" si="88"/>
        <v>0</v>
      </c>
      <c r="P614" s="6">
        <f>'Invoice Data'!$B614+'Invoice Data'!$E614-'Invoice Data'!$I614-'Invoice Data'!$N614+'Invoice Data'!$J614</f>
        <v>7183.9</v>
      </c>
      <c r="Q614" s="6">
        <f>_xlfn.IFNA(VLOOKUP('Invoice Data'!$A614,BPay!$B$4:$D$10,3,0),0)</f>
        <v>0</v>
      </c>
      <c r="R614" s="8">
        <f t="shared" si="89"/>
        <v>7183.9</v>
      </c>
    </row>
    <row r="615" spans="1:18" x14ac:dyDescent="0.25">
      <c r="A615" s="12">
        <v>36556</v>
      </c>
      <c r="B615" s="6">
        <v>0</v>
      </c>
      <c r="C615" s="23" t="str">
        <f t="shared" si="81"/>
        <v>A</v>
      </c>
      <c r="D615" s="7"/>
      <c r="E615" s="6">
        <v>3600</v>
      </c>
      <c r="F615" s="7">
        <v>1</v>
      </c>
      <c r="G615" s="7" t="str">
        <f t="shared" si="82"/>
        <v/>
      </c>
      <c r="H615" s="7">
        <f t="shared" si="83"/>
        <v>0</v>
      </c>
      <c r="I615" s="6">
        <f t="shared" si="84"/>
        <v>0</v>
      </c>
      <c r="J615" s="6" t="b">
        <f t="shared" si="85"/>
        <v>0</v>
      </c>
      <c r="K615" s="6">
        <f t="shared" si="86"/>
        <v>0</v>
      </c>
      <c r="L615" s="7">
        <v>8</v>
      </c>
      <c r="M615" s="7"/>
      <c r="N615" s="6" t="b">
        <f t="shared" si="87"/>
        <v>0</v>
      </c>
      <c r="O615" s="6">
        <f t="shared" si="88"/>
        <v>0</v>
      </c>
      <c r="P615" s="6">
        <f>'Invoice Data'!$B615+'Invoice Data'!$E615-'Invoice Data'!$I615-'Invoice Data'!$N615+'Invoice Data'!$J615</f>
        <v>3600</v>
      </c>
      <c r="Q615" s="6">
        <f>_xlfn.IFNA(VLOOKUP('Invoice Data'!$A615,BPay!$B$4:$D$10,3,0),0)</f>
        <v>0</v>
      </c>
      <c r="R615" s="8">
        <f t="shared" si="89"/>
        <v>3600</v>
      </c>
    </row>
    <row r="616" spans="1:18" x14ac:dyDescent="0.25">
      <c r="A616" s="12">
        <v>36565</v>
      </c>
      <c r="B616" s="6">
        <v>0</v>
      </c>
      <c r="C616" s="23" t="str">
        <f t="shared" si="81"/>
        <v>A</v>
      </c>
      <c r="D616" s="7"/>
      <c r="E616" s="6">
        <v>8292</v>
      </c>
      <c r="F616" s="7">
        <v>2</v>
      </c>
      <c r="G616" s="7" t="str">
        <f t="shared" si="82"/>
        <v>Y</v>
      </c>
      <c r="H616" s="7">
        <f t="shared" si="83"/>
        <v>414.6</v>
      </c>
      <c r="I616" s="6">
        <f t="shared" si="84"/>
        <v>414.6</v>
      </c>
      <c r="J616" s="6" t="b">
        <f t="shared" si="85"/>
        <v>0</v>
      </c>
      <c r="K616" s="6">
        <f t="shared" si="86"/>
        <v>0</v>
      </c>
      <c r="L616" s="7">
        <v>5</v>
      </c>
      <c r="M616" s="7"/>
      <c r="N616" s="6" t="b">
        <f t="shared" si="87"/>
        <v>0</v>
      </c>
      <c r="O616" s="6">
        <f t="shared" si="88"/>
        <v>0</v>
      </c>
      <c r="P616" s="6">
        <f>'Invoice Data'!$B616+'Invoice Data'!$E616-'Invoice Data'!$I616-'Invoice Data'!$N616+'Invoice Data'!$J616</f>
        <v>7877.4</v>
      </c>
      <c r="Q616" s="6">
        <f>_xlfn.IFNA(VLOOKUP('Invoice Data'!$A616,BPay!$B$4:$D$10,3,0),0)</f>
        <v>0</v>
      </c>
      <c r="R616" s="8">
        <f t="shared" si="89"/>
        <v>7877.4</v>
      </c>
    </row>
    <row r="617" spans="1:18" x14ac:dyDescent="0.25">
      <c r="A617" s="12">
        <v>36574</v>
      </c>
      <c r="B617" s="6">
        <v>0</v>
      </c>
      <c r="C617" s="23" t="str">
        <f t="shared" si="81"/>
        <v>A</v>
      </c>
      <c r="D617" s="7"/>
      <c r="E617" s="6">
        <v>9653</v>
      </c>
      <c r="F617" s="7">
        <v>2</v>
      </c>
      <c r="G617" s="7" t="str">
        <f t="shared" si="82"/>
        <v>Y</v>
      </c>
      <c r="H617" s="7">
        <f t="shared" si="83"/>
        <v>482.65000000000003</v>
      </c>
      <c r="I617" s="6">
        <f t="shared" si="84"/>
        <v>482.65000000000003</v>
      </c>
      <c r="J617" s="6" t="b">
        <f t="shared" si="85"/>
        <v>0</v>
      </c>
      <c r="K617" s="6">
        <f t="shared" si="86"/>
        <v>0</v>
      </c>
      <c r="L617" s="7">
        <v>11</v>
      </c>
      <c r="M617" s="7"/>
      <c r="N617" s="6" t="b">
        <f t="shared" si="87"/>
        <v>0</v>
      </c>
      <c r="O617" s="6">
        <f t="shared" si="88"/>
        <v>0</v>
      </c>
      <c r="P617" s="6">
        <f>'Invoice Data'!$B617+'Invoice Data'!$E617-'Invoice Data'!$I617-'Invoice Data'!$N617+'Invoice Data'!$J617</f>
        <v>9170.35</v>
      </c>
      <c r="Q617" s="6">
        <f>_xlfn.IFNA(VLOOKUP('Invoice Data'!$A617,BPay!$B$4:$D$10,3,0),0)</f>
        <v>0</v>
      </c>
      <c r="R617" s="8">
        <f t="shared" si="89"/>
        <v>9170.35</v>
      </c>
    </row>
    <row r="618" spans="1:18" x14ac:dyDescent="0.25">
      <c r="A618" s="12">
        <v>36583</v>
      </c>
      <c r="B618" s="6">
        <v>0</v>
      </c>
      <c r="C618" s="23" t="str">
        <f t="shared" si="81"/>
        <v>A</v>
      </c>
      <c r="D618" s="7"/>
      <c r="E618" s="6">
        <v>4107</v>
      </c>
      <c r="F618" s="7">
        <v>1</v>
      </c>
      <c r="G618" s="7" t="str">
        <f t="shared" si="82"/>
        <v/>
      </c>
      <c r="H618" s="7">
        <f t="shared" si="83"/>
        <v>0</v>
      </c>
      <c r="I618" s="6">
        <f t="shared" si="84"/>
        <v>0</v>
      </c>
      <c r="J618" s="6" t="b">
        <f t="shared" si="85"/>
        <v>0</v>
      </c>
      <c r="K618" s="6">
        <f t="shared" si="86"/>
        <v>0</v>
      </c>
      <c r="L618" s="7">
        <v>0</v>
      </c>
      <c r="M618" s="7"/>
      <c r="N618" s="6" t="b">
        <f t="shared" si="87"/>
        <v>0</v>
      </c>
      <c r="O618" s="6">
        <f t="shared" si="88"/>
        <v>0</v>
      </c>
      <c r="P618" s="6">
        <f>'Invoice Data'!$B618+'Invoice Data'!$E618-'Invoice Data'!$I618-'Invoice Data'!$N618+'Invoice Data'!$J618</f>
        <v>4107</v>
      </c>
      <c r="Q618" s="6">
        <f>_xlfn.IFNA(VLOOKUP('Invoice Data'!$A618,BPay!$B$4:$D$10,3,0),0)</f>
        <v>0</v>
      </c>
      <c r="R618" s="8">
        <f t="shared" si="89"/>
        <v>4107</v>
      </c>
    </row>
    <row r="619" spans="1:18" x14ac:dyDescent="0.25">
      <c r="A619" s="12">
        <v>36592</v>
      </c>
      <c r="B619" s="6">
        <v>0</v>
      </c>
      <c r="C619" s="23" t="str">
        <f t="shared" si="81"/>
        <v>A</v>
      </c>
      <c r="D619" s="7"/>
      <c r="E619" s="6">
        <v>8039</v>
      </c>
      <c r="F619" s="7">
        <v>2</v>
      </c>
      <c r="G619" s="7" t="str">
        <f t="shared" si="82"/>
        <v>Y</v>
      </c>
      <c r="H619" s="7">
        <f t="shared" si="83"/>
        <v>401.95000000000005</v>
      </c>
      <c r="I619" s="6">
        <f t="shared" si="84"/>
        <v>401.95000000000005</v>
      </c>
      <c r="J619" s="6" t="b">
        <f t="shared" si="85"/>
        <v>0</v>
      </c>
      <c r="K619" s="6">
        <f t="shared" si="86"/>
        <v>0</v>
      </c>
      <c r="L619" s="7">
        <v>13</v>
      </c>
      <c r="M619" s="7"/>
      <c r="N619" s="6" t="b">
        <f t="shared" si="87"/>
        <v>0</v>
      </c>
      <c r="O619" s="6">
        <f t="shared" si="88"/>
        <v>0</v>
      </c>
      <c r="P619" s="6">
        <f>'Invoice Data'!$B619+'Invoice Data'!$E619-'Invoice Data'!$I619-'Invoice Data'!$N619+'Invoice Data'!$J619</f>
        <v>7637.05</v>
      </c>
      <c r="Q619" s="6">
        <f>_xlfn.IFNA(VLOOKUP('Invoice Data'!$A619,BPay!$B$4:$D$10,3,0),0)</f>
        <v>0</v>
      </c>
      <c r="R619" s="8">
        <f t="shared" si="89"/>
        <v>7637.05</v>
      </c>
    </row>
    <row r="620" spans="1:18" x14ac:dyDescent="0.25">
      <c r="A620" s="12">
        <v>36609</v>
      </c>
      <c r="B620" s="6">
        <v>0</v>
      </c>
      <c r="C620" s="23" t="str">
        <f t="shared" si="81"/>
        <v>A</v>
      </c>
      <c r="D620" s="7"/>
      <c r="E620" s="6">
        <v>7100</v>
      </c>
      <c r="F620" s="7">
        <v>2</v>
      </c>
      <c r="G620" s="7" t="str">
        <f t="shared" si="82"/>
        <v>Y</v>
      </c>
      <c r="H620" s="7">
        <f t="shared" si="83"/>
        <v>355</v>
      </c>
      <c r="I620" s="6">
        <f t="shared" si="84"/>
        <v>355</v>
      </c>
      <c r="J620" s="6" t="b">
        <f t="shared" si="85"/>
        <v>0</v>
      </c>
      <c r="K620" s="6">
        <f t="shared" si="86"/>
        <v>0</v>
      </c>
      <c r="L620" s="7">
        <v>16</v>
      </c>
      <c r="M620" s="7"/>
      <c r="N620" s="6" t="b">
        <f t="shared" si="87"/>
        <v>1</v>
      </c>
      <c r="O620" s="6">
        <f t="shared" si="88"/>
        <v>250</v>
      </c>
      <c r="P620" s="6">
        <f>'Invoice Data'!$B620+'Invoice Data'!$E620-'Invoice Data'!$I620-'Invoice Data'!$N620+'Invoice Data'!$J620</f>
        <v>6744</v>
      </c>
      <c r="Q620" s="6">
        <f>_xlfn.IFNA(VLOOKUP('Invoice Data'!$A620,BPay!$B$4:$D$10,3,0),0)</f>
        <v>0</v>
      </c>
      <c r="R620" s="8">
        <f t="shared" si="89"/>
        <v>6744</v>
      </c>
    </row>
    <row r="621" spans="1:18" x14ac:dyDescent="0.25">
      <c r="A621" s="12">
        <v>36618</v>
      </c>
      <c r="B621" s="6">
        <v>0</v>
      </c>
      <c r="C621" s="23" t="str">
        <f t="shared" si="81"/>
        <v>A</v>
      </c>
      <c r="D621" s="7"/>
      <c r="E621" s="6">
        <v>8693</v>
      </c>
      <c r="F621" s="7">
        <v>2</v>
      </c>
      <c r="G621" s="7" t="str">
        <f t="shared" si="82"/>
        <v>Y</v>
      </c>
      <c r="H621" s="7">
        <f t="shared" si="83"/>
        <v>434.65000000000003</v>
      </c>
      <c r="I621" s="6">
        <f t="shared" si="84"/>
        <v>434.65000000000003</v>
      </c>
      <c r="J621" s="6" t="b">
        <f t="shared" si="85"/>
        <v>0</v>
      </c>
      <c r="K621" s="6">
        <f t="shared" si="86"/>
        <v>0</v>
      </c>
      <c r="L621" s="7">
        <v>15</v>
      </c>
      <c r="M621" s="7"/>
      <c r="N621" s="6" t="b">
        <f t="shared" si="87"/>
        <v>0</v>
      </c>
      <c r="O621" s="6">
        <f t="shared" si="88"/>
        <v>0</v>
      </c>
      <c r="P621" s="6">
        <f>'Invoice Data'!$B621+'Invoice Data'!$E621-'Invoice Data'!$I621-'Invoice Data'!$N621+'Invoice Data'!$J621</f>
        <v>8258.35</v>
      </c>
      <c r="Q621" s="6">
        <f>_xlfn.IFNA(VLOOKUP('Invoice Data'!$A621,BPay!$B$4:$D$10,3,0),0)</f>
        <v>0</v>
      </c>
      <c r="R621" s="8">
        <f t="shared" si="89"/>
        <v>8258.35</v>
      </c>
    </row>
    <row r="622" spans="1:18" x14ac:dyDescent="0.25">
      <c r="A622" s="12">
        <v>36627</v>
      </c>
      <c r="B622" s="6">
        <v>0</v>
      </c>
      <c r="C622" s="23" t="str">
        <f t="shared" si="81"/>
        <v>A</v>
      </c>
      <c r="D622" s="7"/>
      <c r="E622" s="6">
        <v>5097</v>
      </c>
      <c r="F622" s="7">
        <v>1</v>
      </c>
      <c r="G622" s="7" t="str">
        <f t="shared" si="82"/>
        <v/>
      </c>
      <c r="H622" s="7">
        <f t="shared" si="83"/>
        <v>0</v>
      </c>
      <c r="I622" s="6">
        <f t="shared" si="84"/>
        <v>0</v>
      </c>
      <c r="J622" s="6" t="b">
        <f t="shared" si="85"/>
        <v>0</v>
      </c>
      <c r="K622" s="6">
        <f t="shared" si="86"/>
        <v>0</v>
      </c>
      <c r="L622" s="7">
        <v>3</v>
      </c>
      <c r="M622" s="7"/>
      <c r="N622" s="6" t="b">
        <f t="shared" si="87"/>
        <v>0</v>
      </c>
      <c r="O622" s="6">
        <f t="shared" si="88"/>
        <v>0</v>
      </c>
      <c r="P622" s="6">
        <f>'Invoice Data'!$B622+'Invoice Data'!$E622-'Invoice Data'!$I622-'Invoice Data'!$N622+'Invoice Data'!$J622</f>
        <v>5097</v>
      </c>
      <c r="Q622" s="6">
        <f>_xlfn.IFNA(VLOOKUP('Invoice Data'!$A622,BPay!$B$4:$D$10,3,0),0)</f>
        <v>0</v>
      </c>
      <c r="R622" s="8">
        <f t="shared" si="89"/>
        <v>5097</v>
      </c>
    </row>
    <row r="623" spans="1:18" x14ac:dyDescent="0.25">
      <c r="A623" s="12">
        <v>36636</v>
      </c>
      <c r="B623" s="6">
        <v>0</v>
      </c>
      <c r="C623" s="23" t="str">
        <f t="shared" si="81"/>
        <v>A</v>
      </c>
      <c r="D623" s="7"/>
      <c r="E623" s="6">
        <v>9941</v>
      </c>
      <c r="F623" s="7">
        <v>2</v>
      </c>
      <c r="G623" s="7" t="str">
        <f t="shared" si="82"/>
        <v>Y</v>
      </c>
      <c r="H623" s="7">
        <f t="shared" si="83"/>
        <v>497.05</v>
      </c>
      <c r="I623" s="6">
        <f t="shared" si="84"/>
        <v>497.05</v>
      </c>
      <c r="J623" s="6" t="b">
        <f t="shared" si="85"/>
        <v>0</v>
      </c>
      <c r="K623" s="6">
        <f t="shared" si="86"/>
        <v>0</v>
      </c>
      <c r="L623" s="7">
        <v>11</v>
      </c>
      <c r="M623" s="7"/>
      <c r="N623" s="6" t="b">
        <f t="shared" si="87"/>
        <v>0</v>
      </c>
      <c r="O623" s="6">
        <f t="shared" si="88"/>
        <v>0</v>
      </c>
      <c r="P623" s="6">
        <f>'Invoice Data'!$B623+'Invoice Data'!$E623-'Invoice Data'!$I623-'Invoice Data'!$N623+'Invoice Data'!$J623</f>
        <v>9443.9500000000007</v>
      </c>
      <c r="Q623" s="6">
        <f>_xlfn.IFNA(VLOOKUP('Invoice Data'!$A623,BPay!$B$4:$D$10,3,0),0)</f>
        <v>0</v>
      </c>
      <c r="R623" s="8">
        <f t="shared" si="89"/>
        <v>9443.9500000000007</v>
      </c>
    </row>
    <row r="624" spans="1:18" x14ac:dyDescent="0.25">
      <c r="A624" s="12">
        <v>36645</v>
      </c>
      <c r="B624" s="6">
        <v>0</v>
      </c>
      <c r="C624" s="23" t="str">
        <f t="shared" si="81"/>
        <v>A</v>
      </c>
      <c r="D624" s="7"/>
      <c r="E624" s="6">
        <v>10294</v>
      </c>
      <c r="F624" s="7">
        <v>2</v>
      </c>
      <c r="G624" s="7" t="str">
        <f t="shared" si="82"/>
        <v>Y</v>
      </c>
      <c r="H624" s="7">
        <f t="shared" si="83"/>
        <v>514.70000000000005</v>
      </c>
      <c r="I624" s="6">
        <f t="shared" si="84"/>
        <v>514.70000000000005</v>
      </c>
      <c r="J624" s="6" t="b">
        <f t="shared" si="85"/>
        <v>0</v>
      </c>
      <c r="K624" s="6">
        <f t="shared" si="86"/>
        <v>0</v>
      </c>
      <c r="L624" s="7">
        <v>12</v>
      </c>
      <c r="M624" s="7"/>
      <c r="N624" s="6" t="b">
        <f t="shared" si="87"/>
        <v>0</v>
      </c>
      <c r="O624" s="6">
        <f t="shared" si="88"/>
        <v>0</v>
      </c>
      <c r="P624" s="6">
        <f>'Invoice Data'!$B624+'Invoice Data'!$E624-'Invoice Data'!$I624-'Invoice Data'!$N624+'Invoice Data'!$J624</f>
        <v>9779.2999999999993</v>
      </c>
      <c r="Q624" s="6">
        <f>_xlfn.IFNA(VLOOKUP('Invoice Data'!$A624,BPay!$B$4:$D$10,3,0),0)</f>
        <v>0</v>
      </c>
      <c r="R624" s="8">
        <f t="shared" si="89"/>
        <v>9779.2999999999993</v>
      </c>
    </row>
    <row r="625" spans="1:18" x14ac:dyDescent="0.25">
      <c r="A625" s="12">
        <v>36654</v>
      </c>
      <c r="B625" s="6">
        <v>0</v>
      </c>
      <c r="C625" s="23" t="str">
        <f t="shared" si="81"/>
        <v>A</v>
      </c>
      <c r="D625" s="7"/>
      <c r="E625" s="6">
        <v>9733</v>
      </c>
      <c r="F625" s="7">
        <v>2</v>
      </c>
      <c r="G625" s="7" t="str">
        <f t="shared" si="82"/>
        <v>Y</v>
      </c>
      <c r="H625" s="7">
        <f t="shared" si="83"/>
        <v>486.65000000000003</v>
      </c>
      <c r="I625" s="6">
        <f t="shared" si="84"/>
        <v>486.65000000000003</v>
      </c>
      <c r="J625" s="6" t="b">
        <f t="shared" si="85"/>
        <v>0</v>
      </c>
      <c r="K625" s="6">
        <f t="shared" si="86"/>
        <v>0</v>
      </c>
      <c r="L625" s="7">
        <v>9</v>
      </c>
      <c r="M625" s="7"/>
      <c r="N625" s="6" t="b">
        <f t="shared" si="87"/>
        <v>0</v>
      </c>
      <c r="O625" s="6">
        <f t="shared" si="88"/>
        <v>0</v>
      </c>
      <c r="P625" s="6">
        <f>'Invoice Data'!$B625+'Invoice Data'!$E625-'Invoice Data'!$I625-'Invoice Data'!$N625+'Invoice Data'!$J625</f>
        <v>9246.35</v>
      </c>
      <c r="Q625" s="6">
        <f>_xlfn.IFNA(VLOOKUP('Invoice Data'!$A625,BPay!$B$4:$D$10,3,0),0)</f>
        <v>0</v>
      </c>
      <c r="R625" s="8">
        <f t="shared" si="89"/>
        <v>9246.35</v>
      </c>
    </row>
    <row r="626" spans="1:18" x14ac:dyDescent="0.25">
      <c r="A626" s="12">
        <v>36663</v>
      </c>
      <c r="B626" s="6">
        <v>0</v>
      </c>
      <c r="C626" s="23" t="str">
        <f t="shared" si="81"/>
        <v>A</v>
      </c>
      <c r="D626" s="7"/>
      <c r="E626" s="6">
        <v>8255</v>
      </c>
      <c r="F626" s="7">
        <v>2</v>
      </c>
      <c r="G626" s="7" t="str">
        <f t="shared" si="82"/>
        <v>Y</v>
      </c>
      <c r="H626" s="7">
        <f t="shared" si="83"/>
        <v>412.75</v>
      </c>
      <c r="I626" s="6">
        <f t="shared" si="84"/>
        <v>412.75</v>
      </c>
      <c r="J626" s="6" t="b">
        <f t="shared" si="85"/>
        <v>0</v>
      </c>
      <c r="K626" s="6">
        <f t="shared" si="86"/>
        <v>0</v>
      </c>
      <c r="L626" s="7">
        <v>6</v>
      </c>
      <c r="M626" s="7"/>
      <c r="N626" s="6" t="b">
        <f t="shared" si="87"/>
        <v>0</v>
      </c>
      <c r="O626" s="6">
        <f t="shared" si="88"/>
        <v>0</v>
      </c>
      <c r="P626" s="6">
        <f>'Invoice Data'!$B626+'Invoice Data'!$E626-'Invoice Data'!$I626-'Invoice Data'!$N626+'Invoice Data'!$J626</f>
        <v>7842.25</v>
      </c>
      <c r="Q626" s="6">
        <f>_xlfn.IFNA(VLOOKUP('Invoice Data'!$A626,BPay!$B$4:$D$10,3,0),0)</f>
        <v>0</v>
      </c>
      <c r="R626" s="8">
        <f t="shared" si="89"/>
        <v>7842.25</v>
      </c>
    </row>
    <row r="627" spans="1:18" x14ac:dyDescent="0.25">
      <c r="A627" s="12">
        <v>36672</v>
      </c>
      <c r="B627" s="6">
        <v>0</v>
      </c>
      <c r="C627" s="23" t="str">
        <f t="shared" si="81"/>
        <v>A</v>
      </c>
      <c r="D627" s="7"/>
      <c r="E627" s="6">
        <v>7159</v>
      </c>
      <c r="F627" s="7">
        <v>2</v>
      </c>
      <c r="G627" s="7" t="str">
        <f t="shared" si="82"/>
        <v>Y</v>
      </c>
      <c r="H627" s="7">
        <f t="shared" si="83"/>
        <v>357.95000000000005</v>
      </c>
      <c r="I627" s="6">
        <f t="shared" si="84"/>
        <v>357.95000000000005</v>
      </c>
      <c r="J627" s="6" t="b">
        <f t="shared" si="85"/>
        <v>0</v>
      </c>
      <c r="K627" s="6">
        <f t="shared" si="86"/>
        <v>0</v>
      </c>
      <c r="L627" s="7">
        <v>9</v>
      </c>
      <c r="M627" s="7"/>
      <c r="N627" s="6" t="b">
        <f t="shared" si="87"/>
        <v>0</v>
      </c>
      <c r="O627" s="6">
        <f t="shared" si="88"/>
        <v>0</v>
      </c>
      <c r="P627" s="6">
        <f>'Invoice Data'!$B627+'Invoice Data'!$E627-'Invoice Data'!$I627-'Invoice Data'!$N627+'Invoice Data'!$J627</f>
        <v>6801.05</v>
      </c>
      <c r="Q627" s="6">
        <f>_xlfn.IFNA(VLOOKUP('Invoice Data'!$A627,BPay!$B$4:$D$10,3,0),0)</f>
        <v>0</v>
      </c>
      <c r="R627" s="8">
        <f t="shared" si="89"/>
        <v>6801.05</v>
      </c>
    </row>
    <row r="628" spans="1:18" x14ac:dyDescent="0.25">
      <c r="A628" s="12">
        <v>36681</v>
      </c>
      <c r="B628" s="6">
        <v>0</v>
      </c>
      <c r="C628" s="23" t="str">
        <f t="shared" si="81"/>
        <v>A</v>
      </c>
      <c r="D628" s="7"/>
      <c r="E628" s="6">
        <v>5033</v>
      </c>
      <c r="F628" s="7">
        <v>1</v>
      </c>
      <c r="G628" s="7" t="str">
        <f t="shared" si="82"/>
        <v/>
      </c>
      <c r="H628" s="7">
        <f t="shared" si="83"/>
        <v>0</v>
      </c>
      <c r="I628" s="6">
        <f t="shared" si="84"/>
        <v>0</v>
      </c>
      <c r="J628" s="6" t="b">
        <f t="shared" si="85"/>
        <v>0</v>
      </c>
      <c r="K628" s="6">
        <f t="shared" si="86"/>
        <v>0</v>
      </c>
      <c r="L628" s="7">
        <v>4</v>
      </c>
      <c r="M628" s="7"/>
      <c r="N628" s="6" t="b">
        <f t="shared" si="87"/>
        <v>0</v>
      </c>
      <c r="O628" s="6">
        <f t="shared" si="88"/>
        <v>0</v>
      </c>
      <c r="P628" s="6">
        <f>'Invoice Data'!$B628+'Invoice Data'!$E628-'Invoice Data'!$I628-'Invoice Data'!$N628+'Invoice Data'!$J628</f>
        <v>5033</v>
      </c>
      <c r="Q628" s="6">
        <f>_xlfn.IFNA(VLOOKUP('Invoice Data'!$A628,BPay!$B$4:$D$10,3,0),0)</f>
        <v>0</v>
      </c>
      <c r="R628" s="8">
        <f t="shared" si="89"/>
        <v>5033</v>
      </c>
    </row>
    <row r="629" spans="1:18" x14ac:dyDescent="0.25">
      <c r="A629" s="12">
        <v>36690</v>
      </c>
      <c r="B629" s="6">
        <v>0</v>
      </c>
      <c r="C629" s="23" t="str">
        <f t="shared" si="81"/>
        <v>A</v>
      </c>
      <c r="D629" s="7"/>
      <c r="E629" s="6">
        <v>4344</v>
      </c>
      <c r="F629" s="7">
        <v>1</v>
      </c>
      <c r="G629" s="7" t="str">
        <f t="shared" si="82"/>
        <v/>
      </c>
      <c r="H629" s="7">
        <f t="shared" si="83"/>
        <v>0</v>
      </c>
      <c r="I629" s="6">
        <f t="shared" si="84"/>
        <v>0</v>
      </c>
      <c r="J629" s="6" t="b">
        <f t="shared" si="85"/>
        <v>0</v>
      </c>
      <c r="K629" s="6">
        <f t="shared" si="86"/>
        <v>0</v>
      </c>
      <c r="L629" s="7">
        <v>16</v>
      </c>
      <c r="M629" s="7"/>
      <c r="N629" s="6" t="b">
        <f t="shared" si="87"/>
        <v>1</v>
      </c>
      <c r="O629" s="6">
        <f t="shared" si="88"/>
        <v>250</v>
      </c>
      <c r="P629" s="6">
        <f>'Invoice Data'!$B629+'Invoice Data'!$E629-'Invoice Data'!$I629-'Invoice Data'!$N629+'Invoice Data'!$J629</f>
        <v>4343</v>
      </c>
      <c r="Q629" s="6">
        <f>_xlfn.IFNA(VLOOKUP('Invoice Data'!$A629,BPay!$B$4:$D$10,3,0),0)</f>
        <v>0</v>
      </c>
      <c r="R629" s="8">
        <f t="shared" si="89"/>
        <v>4343</v>
      </c>
    </row>
    <row r="630" spans="1:18" x14ac:dyDescent="0.25">
      <c r="A630" s="12">
        <v>36707</v>
      </c>
      <c r="B630" s="6">
        <v>0</v>
      </c>
      <c r="C630" s="23" t="str">
        <f t="shared" si="81"/>
        <v>A</v>
      </c>
      <c r="D630" s="7"/>
      <c r="E630" s="6">
        <v>10273</v>
      </c>
      <c r="F630" s="7">
        <v>2</v>
      </c>
      <c r="G630" s="7" t="str">
        <f t="shared" si="82"/>
        <v>Y</v>
      </c>
      <c r="H630" s="7">
        <f t="shared" si="83"/>
        <v>513.65</v>
      </c>
      <c r="I630" s="6">
        <f t="shared" si="84"/>
        <v>513.65</v>
      </c>
      <c r="J630" s="6" t="b">
        <f t="shared" si="85"/>
        <v>0</v>
      </c>
      <c r="K630" s="6">
        <f t="shared" si="86"/>
        <v>0</v>
      </c>
      <c r="L630" s="7">
        <v>7</v>
      </c>
      <c r="M630" s="7"/>
      <c r="N630" s="6" t="b">
        <f t="shared" si="87"/>
        <v>0</v>
      </c>
      <c r="O630" s="6">
        <f t="shared" si="88"/>
        <v>0</v>
      </c>
      <c r="P630" s="6">
        <f>'Invoice Data'!$B630+'Invoice Data'!$E630-'Invoice Data'!$I630-'Invoice Data'!$N630+'Invoice Data'!$J630</f>
        <v>9759.35</v>
      </c>
      <c r="Q630" s="6">
        <f>_xlfn.IFNA(VLOOKUP('Invoice Data'!$A630,BPay!$B$4:$D$10,3,0),0)</f>
        <v>0</v>
      </c>
      <c r="R630" s="8">
        <f t="shared" si="89"/>
        <v>9759.35</v>
      </c>
    </row>
    <row r="631" spans="1:18" x14ac:dyDescent="0.25">
      <c r="A631" s="12">
        <v>36716</v>
      </c>
      <c r="B631" s="6">
        <v>0</v>
      </c>
      <c r="C631" s="23" t="str">
        <f t="shared" si="81"/>
        <v>A</v>
      </c>
      <c r="D631" s="7"/>
      <c r="E631" s="6">
        <v>10250</v>
      </c>
      <c r="F631" s="7">
        <v>2</v>
      </c>
      <c r="G631" s="7" t="str">
        <f t="shared" si="82"/>
        <v>Y</v>
      </c>
      <c r="H631" s="7">
        <f t="shared" si="83"/>
        <v>512.5</v>
      </c>
      <c r="I631" s="6">
        <f t="shared" si="84"/>
        <v>512.5</v>
      </c>
      <c r="J631" s="6" t="b">
        <f t="shared" si="85"/>
        <v>0</v>
      </c>
      <c r="K631" s="6">
        <f t="shared" si="86"/>
        <v>0</v>
      </c>
      <c r="L631" s="7">
        <v>15</v>
      </c>
      <c r="M631" s="7"/>
      <c r="N631" s="6" t="b">
        <f t="shared" si="87"/>
        <v>0</v>
      </c>
      <c r="O631" s="6">
        <f t="shared" si="88"/>
        <v>0</v>
      </c>
      <c r="P631" s="6">
        <f>'Invoice Data'!$B631+'Invoice Data'!$E631-'Invoice Data'!$I631-'Invoice Data'!$N631+'Invoice Data'!$J631</f>
        <v>9737.5</v>
      </c>
      <c r="Q631" s="6">
        <f>_xlfn.IFNA(VLOOKUP('Invoice Data'!$A631,BPay!$B$4:$D$10,3,0),0)</f>
        <v>0</v>
      </c>
      <c r="R631" s="8">
        <f t="shared" si="89"/>
        <v>9737.5</v>
      </c>
    </row>
    <row r="632" spans="1:18" x14ac:dyDescent="0.25">
      <c r="A632" s="12">
        <v>36725</v>
      </c>
      <c r="B632" s="6">
        <v>0</v>
      </c>
      <c r="C632" s="23" t="str">
        <f t="shared" si="81"/>
        <v>A</v>
      </c>
      <c r="D632" s="7"/>
      <c r="E632" s="6">
        <v>4776</v>
      </c>
      <c r="F632" s="7">
        <v>1</v>
      </c>
      <c r="G632" s="7" t="str">
        <f t="shared" si="82"/>
        <v/>
      </c>
      <c r="H632" s="7">
        <f t="shared" si="83"/>
        <v>0</v>
      </c>
      <c r="I632" s="6">
        <f t="shared" si="84"/>
        <v>0</v>
      </c>
      <c r="J632" s="6" t="b">
        <f t="shared" si="85"/>
        <v>0</v>
      </c>
      <c r="K632" s="6">
        <f t="shared" si="86"/>
        <v>0</v>
      </c>
      <c r="L632" s="7">
        <v>10</v>
      </c>
      <c r="M632" s="7"/>
      <c r="N632" s="6" t="b">
        <f t="shared" si="87"/>
        <v>0</v>
      </c>
      <c r="O632" s="6">
        <f t="shared" si="88"/>
        <v>0</v>
      </c>
      <c r="P632" s="6">
        <f>'Invoice Data'!$B632+'Invoice Data'!$E632-'Invoice Data'!$I632-'Invoice Data'!$N632+'Invoice Data'!$J632</f>
        <v>4776</v>
      </c>
      <c r="Q632" s="6">
        <f>_xlfn.IFNA(VLOOKUP('Invoice Data'!$A632,BPay!$B$4:$D$10,3,0),0)</f>
        <v>0</v>
      </c>
      <c r="R632" s="8">
        <f t="shared" si="89"/>
        <v>4776</v>
      </c>
    </row>
    <row r="633" spans="1:18" x14ac:dyDescent="0.25">
      <c r="A633" s="12">
        <v>36734</v>
      </c>
      <c r="B633" s="6">
        <v>0</v>
      </c>
      <c r="C633" s="23" t="str">
        <f t="shared" si="81"/>
        <v>A</v>
      </c>
      <c r="D633" s="7"/>
      <c r="E633" s="6">
        <v>3657</v>
      </c>
      <c r="F633" s="7">
        <v>1</v>
      </c>
      <c r="G633" s="7" t="str">
        <f t="shared" si="82"/>
        <v/>
      </c>
      <c r="H633" s="7">
        <f t="shared" si="83"/>
        <v>0</v>
      </c>
      <c r="I633" s="6">
        <f t="shared" si="84"/>
        <v>0</v>
      </c>
      <c r="J633" s="6" t="b">
        <f t="shared" si="85"/>
        <v>0</v>
      </c>
      <c r="K633" s="6">
        <f t="shared" si="86"/>
        <v>0</v>
      </c>
      <c r="L633" s="7">
        <v>2</v>
      </c>
      <c r="M633" s="7"/>
      <c r="N633" s="6" t="b">
        <f t="shared" si="87"/>
        <v>0</v>
      </c>
      <c r="O633" s="6">
        <f t="shared" si="88"/>
        <v>0</v>
      </c>
      <c r="P633" s="6">
        <f>'Invoice Data'!$B633+'Invoice Data'!$E633-'Invoice Data'!$I633-'Invoice Data'!$N633+'Invoice Data'!$J633</f>
        <v>3657</v>
      </c>
      <c r="Q633" s="6">
        <f>_xlfn.IFNA(VLOOKUP('Invoice Data'!$A633,BPay!$B$4:$D$10,3,0),0)</f>
        <v>0</v>
      </c>
      <c r="R633" s="8">
        <f t="shared" si="89"/>
        <v>3657</v>
      </c>
    </row>
    <row r="634" spans="1:18" x14ac:dyDescent="0.25">
      <c r="A634" s="12">
        <v>36743</v>
      </c>
      <c r="B634" s="6">
        <v>0</v>
      </c>
      <c r="C634" s="23" t="str">
        <f t="shared" si="81"/>
        <v>A</v>
      </c>
      <c r="D634" s="7"/>
      <c r="E634" s="6">
        <v>4144</v>
      </c>
      <c r="F634" s="7">
        <v>1</v>
      </c>
      <c r="G634" s="7" t="str">
        <f t="shared" si="82"/>
        <v/>
      </c>
      <c r="H634" s="7">
        <f t="shared" si="83"/>
        <v>0</v>
      </c>
      <c r="I634" s="6">
        <f t="shared" si="84"/>
        <v>0</v>
      </c>
      <c r="J634" s="6" t="b">
        <f t="shared" si="85"/>
        <v>0</v>
      </c>
      <c r="K634" s="6">
        <f t="shared" si="86"/>
        <v>0</v>
      </c>
      <c r="L634" s="7">
        <v>9</v>
      </c>
      <c r="M634" s="7"/>
      <c r="N634" s="6" t="b">
        <f t="shared" si="87"/>
        <v>0</v>
      </c>
      <c r="O634" s="6">
        <f t="shared" si="88"/>
        <v>0</v>
      </c>
      <c r="P634" s="6">
        <f>'Invoice Data'!$B634+'Invoice Data'!$E634-'Invoice Data'!$I634-'Invoice Data'!$N634+'Invoice Data'!$J634</f>
        <v>4144</v>
      </c>
      <c r="Q634" s="6">
        <f>_xlfn.IFNA(VLOOKUP('Invoice Data'!$A634,BPay!$B$4:$D$10,3,0),0)</f>
        <v>0</v>
      </c>
      <c r="R634" s="8">
        <f t="shared" si="89"/>
        <v>4144</v>
      </c>
    </row>
    <row r="635" spans="1:18" x14ac:dyDescent="0.25">
      <c r="A635" s="12">
        <v>36752</v>
      </c>
      <c r="B635" s="6">
        <v>0</v>
      </c>
      <c r="C635" s="23" t="str">
        <f t="shared" si="81"/>
        <v>A</v>
      </c>
      <c r="D635" s="7"/>
      <c r="E635" s="6">
        <v>7097</v>
      </c>
      <c r="F635" s="7">
        <v>2</v>
      </c>
      <c r="G635" s="7" t="str">
        <f t="shared" si="82"/>
        <v>Y</v>
      </c>
      <c r="H635" s="7">
        <f t="shared" si="83"/>
        <v>354.85</v>
      </c>
      <c r="I635" s="6">
        <f t="shared" si="84"/>
        <v>354.85</v>
      </c>
      <c r="J635" s="6" t="b">
        <f t="shared" si="85"/>
        <v>0</v>
      </c>
      <c r="K635" s="6">
        <f t="shared" si="86"/>
        <v>0</v>
      </c>
      <c r="L635" s="7">
        <v>5</v>
      </c>
      <c r="M635" s="7"/>
      <c r="N635" s="6" t="b">
        <f t="shared" si="87"/>
        <v>0</v>
      </c>
      <c r="O635" s="6">
        <f t="shared" si="88"/>
        <v>0</v>
      </c>
      <c r="P635" s="6">
        <f>'Invoice Data'!$B635+'Invoice Data'!$E635-'Invoice Data'!$I635-'Invoice Data'!$N635+'Invoice Data'!$J635</f>
        <v>6742.15</v>
      </c>
      <c r="Q635" s="6">
        <f>_xlfn.IFNA(VLOOKUP('Invoice Data'!$A635,BPay!$B$4:$D$10,3,0),0)</f>
        <v>0</v>
      </c>
      <c r="R635" s="8">
        <f t="shared" si="89"/>
        <v>6742.15</v>
      </c>
    </row>
    <row r="636" spans="1:18" x14ac:dyDescent="0.25">
      <c r="A636" s="12">
        <v>36761</v>
      </c>
      <c r="B636" s="6">
        <v>0</v>
      </c>
      <c r="C636" s="23" t="str">
        <f t="shared" si="81"/>
        <v>A</v>
      </c>
      <c r="D636" s="7"/>
      <c r="E636" s="6">
        <v>9031</v>
      </c>
      <c r="F636" s="7">
        <v>2</v>
      </c>
      <c r="G636" s="7" t="str">
        <f t="shared" si="82"/>
        <v>Y</v>
      </c>
      <c r="H636" s="7">
        <f t="shared" si="83"/>
        <v>451.55</v>
      </c>
      <c r="I636" s="6">
        <f t="shared" si="84"/>
        <v>451.55</v>
      </c>
      <c r="J636" s="6" t="b">
        <f t="shared" si="85"/>
        <v>0</v>
      </c>
      <c r="K636" s="6">
        <f t="shared" si="86"/>
        <v>0</v>
      </c>
      <c r="L636" s="7">
        <v>16</v>
      </c>
      <c r="M636" s="7"/>
      <c r="N636" s="6" t="b">
        <f t="shared" si="87"/>
        <v>1</v>
      </c>
      <c r="O636" s="6">
        <f t="shared" si="88"/>
        <v>250</v>
      </c>
      <c r="P636" s="6">
        <f>'Invoice Data'!$B636+'Invoice Data'!$E636-'Invoice Data'!$I636-'Invoice Data'!$N636+'Invoice Data'!$J636</f>
        <v>8578.4500000000007</v>
      </c>
      <c r="Q636" s="6">
        <f>_xlfn.IFNA(VLOOKUP('Invoice Data'!$A636,BPay!$B$4:$D$10,3,0),0)</f>
        <v>0</v>
      </c>
      <c r="R636" s="8">
        <f t="shared" si="89"/>
        <v>8578.4500000000007</v>
      </c>
    </row>
    <row r="637" spans="1:18" x14ac:dyDescent="0.25">
      <c r="A637" s="12">
        <v>36770</v>
      </c>
      <c r="B637" s="6">
        <v>0</v>
      </c>
      <c r="C637" s="23" t="str">
        <f t="shared" si="81"/>
        <v>A</v>
      </c>
      <c r="D637" s="7"/>
      <c r="E637" s="6">
        <v>4447</v>
      </c>
      <c r="F637" s="7">
        <v>1</v>
      </c>
      <c r="G637" s="7" t="str">
        <f t="shared" si="82"/>
        <v/>
      </c>
      <c r="H637" s="7">
        <f t="shared" si="83"/>
        <v>0</v>
      </c>
      <c r="I637" s="6">
        <f t="shared" si="84"/>
        <v>0</v>
      </c>
      <c r="J637" s="6" t="b">
        <f t="shared" si="85"/>
        <v>0</v>
      </c>
      <c r="K637" s="6">
        <f t="shared" si="86"/>
        <v>0</v>
      </c>
      <c r="L637" s="7">
        <v>0</v>
      </c>
      <c r="M637" s="7"/>
      <c r="N637" s="6" t="b">
        <f t="shared" si="87"/>
        <v>0</v>
      </c>
      <c r="O637" s="6">
        <f t="shared" si="88"/>
        <v>0</v>
      </c>
      <c r="P637" s="6">
        <f>'Invoice Data'!$B637+'Invoice Data'!$E637-'Invoice Data'!$I637-'Invoice Data'!$N637+'Invoice Data'!$J637</f>
        <v>4447</v>
      </c>
      <c r="Q637" s="6">
        <f>_xlfn.IFNA(VLOOKUP('Invoice Data'!$A637,BPay!$B$4:$D$10,3,0),0)</f>
        <v>0</v>
      </c>
      <c r="R637" s="8">
        <f t="shared" si="89"/>
        <v>4447</v>
      </c>
    </row>
    <row r="638" spans="1:18" x14ac:dyDescent="0.25">
      <c r="A638" s="12">
        <v>36789</v>
      </c>
      <c r="B638" s="6">
        <v>0</v>
      </c>
      <c r="C638" s="23" t="str">
        <f t="shared" si="81"/>
        <v>A</v>
      </c>
      <c r="D638" s="7"/>
      <c r="E638" s="6">
        <v>10385</v>
      </c>
      <c r="F638" s="7">
        <v>2</v>
      </c>
      <c r="G638" s="7" t="str">
        <f t="shared" si="82"/>
        <v>Y</v>
      </c>
      <c r="H638" s="7">
        <f t="shared" si="83"/>
        <v>519.25</v>
      </c>
      <c r="I638" s="6">
        <f t="shared" si="84"/>
        <v>519.25</v>
      </c>
      <c r="J638" s="6" t="b">
        <f t="shared" si="85"/>
        <v>0</v>
      </c>
      <c r="K638" s="6">
        <f t="shared" si="86"/>
        <v>0</v>
      </c>
      <c r="L638" s="7">
        <v>3</v>
      </c>
      <c r="M638" s="7"/>
      <c r="N638" s="6" t="b">
        <f t="shared" si="87"/>
        <v>0</v>
      </c>
      <c r="O638" s="6">
        <f t="shared" si="88"/>
        <v>0</v>
      </c>
      <c r="P638" s="6">
        <f>'Invoice Data'!$B638+'Invoice Data'!$E638-'Invoice Data'!$I638-'Invoice Data'!$N638+'Invoice Data'!$J638</f>
        <v>9865.75</v>
      </c>
      <c r="Q638" s="6">
        <f>_xlfn.IFNA(VLOOKUP('Invoice Data'!$A638,BPay!$B$4:$D$10,3,0),0)</f>
        <v>0</v>
      </c>
      <c r="R638" s="8">
        <f t="shared" si="89"/>
        <v>9865.75</v>
      </c>
    </row>
    <row r="639" spans="1:18" x14ac:dyDescent="0.25">
      <c r="A639" s="12">
        <v>36798</v>
      </c>
      <c r="B639" s="6">
        <v>0</v>
      </c>
      <c r="C639" s="23" t="str">
        <f t="shared" si="81"/>
        <v>A</v>
      </c>
      <c r="D639" s="7"/>
      <c r="E639" s="6">
        <v>3357</v>
      </c>
      <c r="F639" s="7">
        <v>1</v>
      </c>
      <c r="G639" s="7" t="str">
        <f t="shared" si="82"/>
        <v/>
      </c>
      <c r="H639" s="7">
        <f t="shared" si="83"/>
        <v>0</v>
      </c>
      <c r="I639" s="6">
        <f t="shared" si="84"/>
        <v>0</v>
      </c>
      <c r="J639" s="6" t="b">
        <f t="shared" si="85"/>
        <v>0</v>
      </c>
      <c r="K639" s="6">
        <f t="shared" si="86"/>
        <v>0</v>
      </c>
      <c r="L639" s="7">
        <v>7</v>
      </c>
      <c r="M639" s="7"/>
      <c r="N639" s="6" t="b">
        <f t="shared" si="87"/>
        <v>0</v>
      </c>
      <c r="O639" s="6">
        <f t="shared" si="88"/>
        <v>0</v>
      </c>
      <c r="P639" s="6">
        <f>'Invoice Data'!$B639+'Invoice Data'!$E639-'Invoice Data'!$I639-'Invoice Data'!$N639+'Invoice Data'!$J639</f>
        <v>3357</v>
      </c>
      <c r="Q639" s="6">
        <f>_xlfn.IFNA(VLOOKUP('Invoice Data'!$A639,BPay!$B$4:$D$10,3,0),0)</f>
        <v>0</v>
      </c>
      <c r="R639" s="8">
        <f t="shared" si="89"/>
        <v>3357</v>
      </c>
    </row>
    <row r="640" spans="1:18" x14ac:dyDescent="0.25">
      <c r="A640" s="12">
        <v>36805</v>
      </c>
      <c r="B640" s="6">
        <v>0</v>
      </c>
      <c r="C640" s="23" t="str">
        <f t="shared" si="81"/>
        <v>A</v>
      </c>
      <c r="D640" s="7"/>
      <c r="E640" s="6">
        <v>7551</v>
      </c>
      <c r="F640" s="7">
        <v>2</v>
      </c>
      <c r="G640" s="7" t="str">
        <f t="shared" si="82"/>
        <v>Y</v>
      </c>
      <c r="H640" s="7">
        <f t="shared" si="83"/>
        <v>377.55</v>
      </c>
      <c r="I640" s="6">
        <f t="shared" si="84"/>
        <v>377.55</v>
      </c>
      <c r="J640" s="6" t="b">
        <f t="shared" si="85"/>
        <v>0</v>
      </c>
      <c r="K640" s="6">
        <f t="shared" si="86"/>
        <v>0</v>
      </c>
      <c r="L640" s="7">
        <v>9</v>
      </c>
      <c r="M640" s="7"/>
      <c r="N640" s="6" t="b">
        <f t="shared" si="87"/>
        <v>0</v>
      </c>
      <c r="O640" s="6">
        <f t="shared" si="88"/>
        <v>0</v>
      </c>
      <c r="P640" s="6">
        <f>'Invoice Data'!$B640+'Invoice Data'!$E640-'Invoice Data'!$I640-'Invoice Data'!$N640+'Invoice Data'!$J640</f>
        <v>7173.45</v>
      </c>
      <c r="Q640" s="6">
        <f>_xlfn.IFNA(VLOOKUP('Invoice Data'!$A640,BPay!$B$4:$D$10,3,0),0)</f>
        <v>0</v>
      </c>
      <c r="R640" s="8">
        <f t="shared" si="89"/>
        <v>7173.45</v>
      </c>
    </row>
    <row r="641" spans="1:18" x14ac:dyDescent="0.25">
      <c r="A641" s="12">
        <v>36814</v>
      </c>
      <c r="B641" s="6">
        <v>0</v>
      </c>
      <c r="C641" s="23" t="str">
        <f t="shared" si="81"/>
        <v>A</v>
      </c>
      <c r="D641" s="7"/>
      <c r="E641" s="6">
        <v>10048</v>
      </c>
      <c r="F641" s="7">
        <v>2</v>
      </c>
      <c r="G641" s="7" t="str">
        <f t="shared" si="82"/>
        <v>Y</v>
      </c>
      <c r="H641" s="7">
        <f t="shared" si="83"/>
        <v>502.40000000000003</v>
      </c>
      <c r="I641" s="6">
        <f t="shared" si="84"/>
        <v>502.40000000000003</v>
      </c>
      <c r="J641" s="6" t="b">
        <f t="shared" si="85"/>
        <v>0</v>
      </c>
      <c r="K641" s="6">
        <f t="shared" si="86"/>
        <v>0</v>
      </c>
      <c r="L641" s="7">
        <v>4</v>
      </c>
      <c r="M641" s="7"/>
      <c r="N641" s="6" t="b">
        <f t="shared" si="87"/>
        <v>0</v>
      </c>
      <c r="O641" s="6">
        <f t="shared" si="88"/>
        <v>0</v>
      </c>
      <c r="P641" s="6">
        <f>'Invoice Data'!$B641+'Invoice Data'!$E641-'Invoice Data'!$I641-'Invoice Data'!$N641+'Invoice Data'!$J641</f>
        <v>9545.6</v>
      </c>
      <c r="Q641" s="6">
        <f>_xlfn.IFNA(VLOOKUP('Invoice Data'!$A641,BPay!$B$4:$D$10,3,0),0)</f>
        <v>0</v>
      </c>
      <c r="R641" s="8">
        <f t="shared" si="89"/>
        <v>9545.6</v>
      </c>
    </row>
    <row r="642" spans="1:18" x14ac:dyDescent="0.25">
      <c r="A642" s="12">
        <v>36823</v>
      </c>
      <c r="B642" s="6">
        <v>0</v>
      </c>
      <c r="C642" s="23" t="str">
        <f t="shared" si="81"/>
        <v>A</v>
      </c>
      <c r="D642" s="7"/>
      <c r="E642" s="6">
        <v>8000</v>
      </c>
      <c r="F642" s="7">
        <v>2</v>
      </c>
      <c r="G642" s="7" t="str">
        <f t="shared" si="82"/>
        <v>Y</v>
      </c>
      <c r="H642" s="7">
        <f t="shared" si="83"/>
        <v>400</v>
      </c>
      <c r="I642" s="6">
        <f t="shared" si="84"/>
        <v>400</v>
      </c>
      <c r="J642" s="6" t="b">
        <f t="shared" si="85"/>
        <v>0</v>
      </c>
      <c r="K642" s="6">
        <f t="shared" si="86"/>
        <v>0</v>
      </c>
      <c r="L642" s="7">
        <v>11</v>
      </c>
      <c r="M642" s="7"/>
      <c r="N642" s="6" t="b">
        <f t="shared" si="87"/>
        <v>0</v>
      </c>
      <c r="O642" s="6">
        <f t="shared" si="88"/>
        <v>0</v>
      </c>
      <c r="P642" s="6">
        <f>'Invoice Data'!$B642+'Invoice Data'!$E642-'Invoice Data'!$I642-'Invoice Data'!$N642+'Invoice Data'!$J642</f>
        <v>7600</v>
      </c>
      <c r="Q642" s="6">
        <f>_xlfn.IFNA(VLOOKUP('Invoice Data'!$A642,BPay!$B$4:$D$10,3,0),0)</f>
        <v>0</v>
      </c>
      <c r="R642" s="8">
        <f t="shared" si="89"/>
        <v>7600</v>
      </c>
    </row>
    <row r="643" spans="1:18" x14ac:dyDescent="0.25">
      <c r="A643" s="12">
        <v>36832</v>
      </c>
      <c r="B643" s="6">
        <v>0</v>
      </c>
      <c r="C643" s="23" t="str">
        <f t="shared" si="81"/>
        <v>A</v>
      </c>
      <c r="D643" s="7"/>
      <c r="E643" s="6">
        <v>4336</v>
      </c>
      <c r="F643" s="7">
        <v>1</v>
      </c>
      <c r="G643" s="7" t="str">
        <f t="shared" si="82"/>
        <v/>
      </c>
      <c r="H643" s="7">
        <f t="shared" si="83"/>
        <v>0</v>
      </c>
      <c r="I643" s="6">
        <f t="shared" si="84"/>
        <v>0</v>
      </c>
      <c r="J643" s="6" t="b">
        <f t="shared" si="85"/>
        <v>0</v>
      </c>
      <c r="K643" s="6">
        <f t="shared" si="86"/>
        <v>0</v>
      </c>
      <c r="L643" s="7">
        <v>1</v>
      </c>
      <c r="M643" s="7"/>
      <c r="N643" s="6" t="b">
        <f t="shared" si="87"/>
        <v>0</v>
      </c>
      <c r="O643" s="6">
        <f t="shared" si="88"/>
        <v>0</v>
      </c>
      <c r="P643" s="6">
        <f>'Invoice Data'!$B643+'Invoice Data'!$E643-'Invoice Data'!$I643-'Invoice Data'!$N643+'Invoice Data'!$J643</f>
        <v>4336</v>
      </c>
      <c r="Q643" s="6">
        <f>_xlfn.IFNA(VLOOKUP('Invoice Data'!$A643,BPay!$B$4:$D$10,3,0),0)</f>
        <v>0</v>
      </c>
      <c r="R643" s="8">
        <f t="shared" si="89"/>
        <v>4336</v>
      </c>
    </row>
    <row r="644" spans="1:18" x14ac:dyDescent="0.25">
      <c r="A644" s="12">
        <v>36841</v>
      </c>
      <c r="B644" s="6">
        <v>0</v>
      </c>
      <c r="C644" s="23" t="str">
        <f t="shared" si="81"/>
        <v>A</v>
      </c>
      <c r="D644" s="7"/>
      <c r="E644" s="6">
        <v>9822</v>
      </c>
      <c r="F644" s="7">
        <v>2</v>
      </c>
      <c r="G644" s="7" t="str">
        <f t="shared" si="82"/>
        <v>Y</v>
      </c>
      <c r="H644" s="7">
        <f t="shared" si="83"/>
        <v>491.1</v>
      </c>
      <c r="I644" s="6">
        <f t="shared" si="84"/>
        <v>491.1</v>
      </c>
      <c r="J644" s="6" t="b">
        <f t="shared" si="85"/>
        <v>0</v>
      </c>
      <c r="K644" s="6">
        <f t="shared" si="86"/>
        <v>0</v>
      </c>
      <c r="L644" s="7">
        <v>14</v>
      </c>
      <c r="M644" s="7"/>
      <c r="N644" s="6" t="b">
        <f t="shared" si="87"/>
        <v>0</v>
      </c>
      <c r="O644" s="6">
        <f t="shared" si="88"/>
        <v>0</v>
      </c>
      <c r="P644" s="6">
        <f>'Invoice Data'!$B644+'Invoice Data'!$E644-'Invoice Data'!$I644-'Invoice Data'!$N644+'Invoice Data'!$J644</f>
        <v>9330.9</v>
      </c>
      <c r="Q644" s="6">
        <f>_xlfn.IFNA(VLOOKUP('Invoice Data'!$A644,BPay!$B$4:$D$10,3,0),0)</f>
        <v>0</v>
      </c>
      <c r="R644" s="8">
        <f t="shared" si="89"/>
        <v>9330.9</v>
      </c>
    </row>
    <row r="645" spans="1:18" x14ac:dyDescent="0.25">
      <c r="A645" s="12">
        <v>36850</v>
      </c>
      <c r="B645" s="6">
        <v>0</v>
      </c>
      <c r="C645" s="23" t="str">
        <f t="shared" ref="C645:C654" si="90">IF(B645=0,"A",IF(B645&gt;0,"B","C"))</f>
        <v>A</v>
      </c>
      <c r="D645" s="7"/>
      <c r="E645" s="6">
        <v>4631</v>
      </c>
      <c r="F645" s="7">
        <v>1</v>
      </c>
      <c r="G645" s="7" t="str">
        <f t="shared" ref="G645:G654" si="91">IF(F645&gt;=2,"Y","")</f>
        <v/>
      </c>
      <c r="H645" s="7">
        <f t="shared" ref="H645:H654" si="92">IF(F645=2,E645*5%,IF(F645&gt;=3,E645*8%,0))</f>
        <v>0</v>
      </c>
      <c r="I645" s="6">
        <f t="shared" ref="I645:I654" si="93">IF(G645="y",E645*5%,0)</f>
        <v>0</v>
      </c>
      <c r="J645" s="6" t="b">
        <f t="shared" ref="J645:J654" si="94">AND(B645&gt;0,D645&lt;&gt;"y")</f>
        <v>0</v>
      </c>
      <c r="K645" s="6">
        <f t="shared" ref="K645:K654" si="95">IF(AND(B645&gt;0,D645&lt;&gt;"y"),B645*10%,0)</f>
        <v>0</v>
      </c>
      <c r="L645" s="7">
        <v>9</v>
      </c>
      <c r="M645" s="7"/>
      <c r="N645" s="6" t="b">
        <f t="shared" ref="N645:N654" si="96">OR(L645&gt;=16,M645)</f>
        <v>0</v>
      </c>
      <c r="O645" s="6">
        <f t="shared" ref="O645:O654" si="97">IF(OR(L645&gt;=16,M645),250,0)</f>
        <v>0</v>
      </c>
      <c r="P645" s="6">
        <f>'Invoice Data'!$B645+'Invoice Data'!$E645-'Invoice Data'!$I645-'Invoice Data'!$N645+'Invoice Data'!$J645</f>
        <v>4631</v>
      </c>
      <c r="Q645" s="6">
        <f>_xlfn.IFNA(VLOOKUP('Invoice Data'!$A645,BPay!$B$4:$D$10,3,0),0)</f>
        <v>0</v>
      </c>
      <c r="R645" s="8">
        <f t="shared" ref="R645:R654" si="98">B645+P645-Q645</f>
        <v>4631</v>
      </c>
    </row>
    <row r="646" spans="1:18" x14ac:dyDescent="0.25">
      <c r="A646" s="12">
        <v>36869</v>
      </c>
      <c r="B646" s="6">
        <v>0</v>
      </c>
      <c r="C646" s="23" t="str">
        <f t="shared" si="90"/>
        <v>A</v>
      </c>
      <c r="D646" s="7"/>
      <c r="E646" s="6">
        <v>5054</v>
      </c>
      <c r="F646" s="7">
        <v>1</v>
      </c>
      <c r="G646" s="7" t="str">
        <f t="shared" si="91"/>
        <v/>
      </c>
      <c r="H646" s="7">
        <f t="shared" si="92"/>
        <v>0</v>
      </c>
      <c r="I646" s="6">
        <f t="shared" si="93"/>
        <v>0</v>
      </c>
      <c r="J646" s="6" t="b">
        <f t="shared" si="94"/>
        <v>0</v>
      </c>
      <c r="K646" s="6">
        <f t="shared" si="95"/>
        <v>0</v>
      </c>
      <c r="L646" s="7">
        <v>6</v>
      </c>
      <c r="M646" s="7"/>
      <c r="N646" s="6" t="b">
        <f t="shared" si="96"/>
        <v>0</v>
      </c>
      <c r="O646" s="6">
        <f t="shared" si="97"/>
        <v>0</v>
      </c>
      <c r="P646" s="6">
        <f>'Invoice Data'!$B646+'Invoice Data'!$E646-'Invoice Data'!$I646-'Invoice Data'!$N646+'Invoice Data'!$J646</f>
        <v>5054</v>
      </c>
      <c r="Q646" s="6">
        <f>_xlfn.IFNA(VLOOKUP('Invoice Data'!$A646,BPay!$B$4:$D$10,3,0),0)</f>
        <v>0</v>
      </c>
      <c r="R646" s="8">
        <f t="shared" si="98"/>
        <v>5054</v>
      </c>
    </row>
    <row r="647" spans="1:18" x14ac:dyDescent="0.25">
      <c r="A647" s="12">
        <v>36878</v>
      </c>
      <c r="B647" s="6">
        <v>0</v>
      </c>
      <c r="C647" s="23" t="str">
        <f t="shared" si="90"/>
        <v>A</v>
      </c>
      <c r="D647" s="7"/>
      <c r="E647" s="6">
        <v>5322</v>
      </c>
      <c r="F647" s="7">
        <v>1</v>
      </c>
      <c r="G647" s="7" t="str">
        <f t="shared" si="91"/>
        <v/>
      </c>
      <c r="H647" s="7">
        <f t="shared" si="92"/>
        <v>0</v>
      </c>
      <c r="I647" s="6">
        <f t="shared" si="93"/>
        <v>0</v>
      </c>
      <c r="J647" s="6" t="b">
        <f t="shared" si="94"/>
        <v>0</v>
      </c>
      <c r="K647" s="6">
        <f t="shared" si="95"/>
        <v>0</v>
      </c>
      <c r="L647" s="7">
        <v>2</v>
      </c>
      <c r="M647" s="7"/>
      <c r="N647" s="6" t="b">
        <f t="shared" si="96"/>
        <v>0</v>
      </c>
      <c r="O647" s="6">
        <f t="shared" si="97"/>
        <v>0</v>
      </c>
      <c r="P647" s="6">
        <f>'Invoice Data'!$B647+'Invoice Data'!$E647-'Invoice Data'!$I647-'Invoice Data'!$N647+'Invoice Data'!$J647</f>
        <v>5322</v>
      </c>
      <c r="Q647" s="6">
        <f>_xlfn.IFNA(VLOOKUP('Invoice Data'!$A647,BPay!$B$4:$D$10,3,0),0)</f>
        <v>0</v>
      </c>
      <c r="R647" s="8">
        <f t="shared" si="98"/>
        <v>5322</v>
      </c>
    </row>
    <row r="648" spans="1:18" x14ac:dyDescent="0.25">
      <c r="A648" s="12">
        <v>36887</v>
      </c>
      <c r="B648" s="6">
        <v>0</v>
      </c>
      <c r="C648" s="23" t="str">
        <f t="shared" si="90"/>
        <v>A</v>
      </c>
      <c r="D648" s="7"/>
      <c r="E648" s="6">
        <v>7379</v>
      </c>
      <c r="F648" s="7">
        <v>2</v>
      </c>
      <c r="G648" s="7" t="str">
        <f t="shared" si="91"/>
        <v>Y</v>
      </c>
      <c r="H648" s="7">
        <f t="shared" si="92"/>
        <v>368.95000000000005</v>
      </c>
      <c r="I648" s="6">
        <f t="shared" si="93"/>
        <v>368.95000000000005</v>
      </c>
      <c r="J648" s="6" t="b">
        <f t="shared" si="94"/>
        <v>0</v>
      </c>
      <c r="K648" s="6">
        <f t="shared" si="95"/>
        <v>0</v>
      </c>
      <c r="L648" s="7">
        <v>4</v>
      </c>
      <c r="M648" s="7"/>
      <c r="N648" s="6" t="b">
        <f t="shared" si="96"/>
        <v>0</v>
      </c>
      <c r="O648" s="6">
        <f t="shared" si="97"/>
        <v>0</v>
      </c>
      <c r="P648" s="6">
        <f>'Invoice Data'!$B648+'Invoice Data'!$E648-'Invoice Data'!$I648-'Invoice Data'!$N648+'Invoice Data'!$J648</f>
        <v>7010.05</v>
      </c>
      <c r="Q648" s="6">
        <f>_xlfn.IFNA(VLOOKUP('Invoice Data'!$A648,BPay!$B$4:$D$10,3,0),0)</f>
        <v>0</v>
      </c>
      <c r="R648" s="8">
        <f t="shared" si="98"/>
        <v>7010.05</v>
      </c>
    </row>
    <row r="649" spans="1:18" x14ac:dyDescent="0.25">
      <c r="A649" s="12">
        <v>36896</v>
      </c>
      <c r="B649" s="6">
        <v>0</v>
      </c>
      <c r="C649" s="23" t="str">
        <f t="shared" si="90"/>
        <v>A</v>
      </c>
      <c r="D649" s="7"/>
      <c r="E649" s="6">
        <v>4033</v>
      </c>
      <c r="F649" s="7">
        <v>1</v>
      </c>
      <c r="G649" s="7" t="str">
        <f t="shared" si="91"/>
        <v/>
      </c>
      <c r="H649" s="7">
        <f t="shared" si="92"/>
        <v>0</v>
      </c>
      <c r="I649" s="6">
        <f t="shared" si="93"/>
        <v>0</v>
      </c>
      <c r="J649" s="6" t="b">
        <f t="shared" si="94"/>
        <v>0</v>
      </c>
      <c r="K649" s="6">
        <f t="shared" si="95"/>
        <v>0</v>
      </c>
      <c r="L649" s="7">
        <v>12</v>
      </c>
      <c r="M649" s="7"/>
      <c r="N649" s="6" t="b">
        <f t="shared" si="96"/>
        <v>0</v>
      </c>
      <c r="O649" s="6">
        <f t="shared" si="97"/>
        <v>0</v>
      </c>
      <c r="P649" s="6">
        <f>'Invoice Data'!$B649+'Invoice Data'!$E649-'Invoice Data'!$I649-'Invoice Data'!$N649+'Invoice Data'!$J649</f>
        <v>4033</v>
      </c>
      <c r="Q649" s="6">
        <f>_xlfn.IFNA(VLOOKUP('Invoice Data'!$A649,BPay!$B$4:$D$10,3,0),0)</f>
        <v>0</v>
      </c>
      <c r="R649" s="8">
        <f t="shared" si="98"/>
        <v>4033</v>
      </c>
    </row>
    <row r="650" spans="1:18" x14ac:dyDescent="0.25">
      <c r="A650" s="12">
        <v>36903</v>
      </c>
      <c r="B650" s="6">
        <v>0</v>
      </c>
      <c r="C650" s="23" t="str">
        <f t="shared" si="90"/>
        <v>A</v>
      </c>
      <c r="D650" s="7"/>
      <c r="E650" s="6">
        <v>6916</v>
      </c>
      <c r="F650" s="7">
        <v>2</v>
      </c>
      <c r="G650" s="7" t="str">
        <f t="shared" si="91"/>
        <v>Y</v>
      </c>
      <c r="H650" s="7">
        <f t="shared" si="92"/>
        <v>345.8</v>
      </c>
      <c r="I650" s="6">
        <f t="shared" si="93"/>
        <v>345.8</v>
      </c>
      <c r="J650" s="6" t="b">
        <f t="shared" si="94"/>
        <v>0</v>
      </c>
      <c r="K650" s="6">
        <f t="shared" si="95"/>
        <v>0</v>
      </c>
      <c r="L650" s="7">
        <v>13</v>
      </c>
      <c r="M650" s="7"/>
      <c r="N650" s="6" t="b">
        <f t="shared" si="96"/>
        <v>0</v>
      </c>
      <c r="O650" s="6">
        <f t="shared" si="97"/>
        <v>0</v>
      </c>
      <c r="P650" s="6">
        <f>'Invoice Data'!$B650+'Invoice Data'!$E650-'Invoice Data'!$I650-'Invoice Data'!$N650+'Invoice Data'!$J650</f>
        <v>6570.2</v>
      </c>
      <c r="Q650" s="6">
        <f>_xlfn.IFNA(VLOOKUP('Invoice Data'!$A650,BPay!$B$4:$D$10,3,0),0)</f>
        <v>0</v>
      </c>
      <c r="R650" s="8">
        <f t="shared" si="98"/>
        <v>6570.2</v>
      </c>
    </row>
    <row r="651" spans="1:18" x14ac:dyDescent="0.25">
      <c r="A651" s="12">
        <v>36912</v>
      </c>
      <c r="B651" s="6">
        <v>0</v>
      </c>
      <c r="C651" s="23" t="str">
        <f t="shared" si="90"/>
        <v>A</v>
      </c>
      <c r="D651" s="7"/>
      <c r="E651" s="6">
        <v>4101</v>
      </c>
      <c r="F651" s="7">
        <v>1</v>
      </c>
      <c r="G651" s="7" t="str">
        <f t="shared" si="91"/>
        <v/>
      </c>
      <c r="H651" s="7">
        <f t="shared" si="92"/>
        <v>0</v>
      </c>
      <c r="I651" s="6">
        <f t="shared" si="93"/>
        <v>0</v>
      </c>
      <c r="J651" s="6" t="b">
        <f t="shared" si="94"/>
        <v>0</v>
      </c>
      <c r="K651" s="6">
        <f t="shared" si="95"/>
        <v>0</v>
      </c>
      <c r="L651" s="7">
        <v>0</v>
      </c>
      <c r="M651" s="7" t="b">
        <v>1</v>
      </c>
      <c r="N651" s="6" t="b">
        <f t="shared" si="96"/>
        <v>1</v>
      </c>
      <c r="O651" s="6">
        <f t="shared" si="97"/>
        <v>250</v>
      </c>
      <c r="P651" s="6">
        <f>'Invoice Data'!$B651+'Invoice Data'!$E651-'Invoice Data'!$I651-'Invoice Data'!$N651+'Invoice Data'!$J651</f>
        <v>4100</v>
      </c>
      <c r="Q651" s="6">
        <f>_xlfn.IFNA(VLOOKUP('Invoice Data'!$A651,BPay!$B$4:$D$10,3,0),0)</f>
        <v>0</v>
      </c>
      <c r="R651" s="8">
        <f t="shared" si="98"/>
        <v>4100</v>
      </c>
    </row>
    <row r="652" spans="1:18" x14ac:dyDescent="0.25">
      <c r="A652" s="12">
        <v>36921</v>
      </c>
      <c r="B652" s="6">
        <v>0</v>
      </c>
      <c r="C652" s="23" t="str">
        <f t="shared" si="90"/>
        <v>A</v>
      </c>
      <c r="D652" s="7"/>
      <c r="E652" s="6">
        <v>3709</v>
      </c>
      <c r="F652" s="7">
        <v>1</v>
      </c>
      <c r="G652" s="7" t="str">
        <f t="shared" si="91"/>
        <v/>
      </c>
      <c r="H652" s="7">
        <f t="shared" si="92"/>
        <v>0</v>
      </c>
      <c r="I652" s="6">
        <f t="shared" si="93"/>
        <v>0</v>
      </c>
      <c r="J652" s="6" t="b">
        <f t="shared" si="94"/>
        <v>0</v>
      </c>
      <c r="K652" s="6">
        <f t="shared" si="95"/>
        <v>0</v>
      </c>
      <c r="L652" s="7">
        <v>9</v>
      </c>
      <c r="M652" s="7"/>
      <c r="N652" s="6" t="b">
        <f t="shared" si="96"/>
        <v>0</v>
      </c>
      <c r="O652" s="6">
        <f t="shared" si="97"/>
        <v>0</v>
      </c>
      <c r="P652" s="6">
        <f>'Invoice Data'!$B652+'Invoice Data'!$E652-'Invoice Data'!$I652-'Invoice Data'!$N652+'Invoice Data'!$J652</f>
        <v>3709</v>
      </c>
      <c r="Q652" s="6">
        <f>_xlfn.IFNA(VLOOKUP('Invoice Data'!$A652,BPay!$B$4:$D$10,3,0),0)</f>
        <v>0</v>
      </c>
      <c r="R652" s="8">
        <f t="shared" si="98"/>
        <v>3709</v>
      </c>
    </row>
    <row r="653" spans="1:18" x14ac:dyDescent="0.25">
      <c r="A653" s="12">
        <v>36930</v>
      </c>
      <c r="B653" s="6">
        <v>0</v>
      </c>
      <c r="C653" s="23" t="str">
        <f t="shared" si="90"/>
        <v>A</v>
      </c>
      <c r="D653" s="7"/>
      <c r="E653" s="6">
        <v>6358</v>
      </c>
      <c r="F653" s="7">
        <v>2</v>
      </c>
      <c r="G653" s="7" t="str">
        <f t="shared" si="91"/>
        <v>Y</v>
      </c>
      <c r="H653" s="7">
        <f t="shared" si="92"/>
        <v>317.90000000000003</v>
      </c>
      <c r="I653" s="6">
        <f t="shared" si="93"/>
        <v>317.90000000000003</v>
      </c>
      <c r="J653" s="6" t="b">
        <f t="shared" si="94"/>
        <v>0</v>
      </c>
      <c r="K653" s="6">
        <f t="shared" si="95"/>
        <v>0</v>
      </c>
      <c r="L653" s="7">
        <v>13</v>
      </c>
      <c r="M653" s="7"/>
      <c r="N653" s="6" t="b">
        <f t="shared" si="96"/>
        <v>0</v>
      </c>
      <c r="O653" s="6">
        <f t="shared" si="97"/>
        <v>0</v>
      </c>
      <c r="P653" s="6">
        <f>'Invoice Data'!$B653+'Invoice Data'!$E653-'Invoice Data'!$I653-'Invoice Data'!$N653+'Invoice Data'!$J653</f>
        <v>6040.1</v>
      </c>
      <c r="Q653" s="6">
        <f>_xlfn.IFNA(VLOOKUP('Invoice Data'!$A653,BPay!$B$4:$D$10,3,0),0)</f>
        <v>0</v>
      </c>
      <c r="R653" s="8">
        <f t="shared" si="98"/>
        <v>6040.1</v>
      </c>
    </row>
    <row r="654" spans="1:18" x14ac:dyDescent="0.25">
      <c r="A654" s="13">
        <v>36949</v>
      </c>
      <c r="B654" s="14">
        <v>0</v>
      </c>
      <c r="C654" s="23" t="str">
        <f t="shared" si="90"/>
        <v>A</v>
      </c>
      <c r="D654" s="15"/>
      <c r="E654" s="14">
        <v>9482</v>
      </c>
      <c r="F654" s="15">
        <v>2</v>
      </c>
      <c r="G654" s="7" t="str">
        <f t="shared" si="91"/>
        <v>Y</v>
      </c>
      <c r="H654" s="7">
        <f t="shared" si="92"/>
        <v>474.1</v>
      </c>
      <c r="I654" s="6">
        <f t="shared" si="93"/>
        <v>474.1</v>
      </c>
      <c r="J654" s="6" t="b">
        <f t="shared" si="94"/>
        <v>0</v>
      </c>
      <c r="K654" s="6">
        <f t="shared" si="95"/>
        <v>0</v>
      </c>
      <c r="L654" s="15">
        <v>7</v>
      </c>
      <c r="M654" s="15"/>
      <c r="N654" s="6" t="b">
        <f t="shared" si="96"/>
        <v>0</v>
      </c>
      <c r="O654" s="6">
        <f t="shared" si="97"/>
        <v>0</v>
      </c>
      <c r="P654" s="14">
        <f>'Invoice Data'!$B654+'Invoice Data'!$E654-'Invoice Data'!$I654-'Invoice Data'!$N654+'Invoice Data'!$J654</f>
        <v>9007.9</v>
      </c>
      <c r="Q654" s="6">
        <f>_xlfn.IFNA(VLOOKUP('Invoice Data'!$A654,BPay!$B$4:$D$10,3,0),0)</f>
        <v>0</v>
      </c>
      <c r="R654" s="8">
        <f t="shared" si="98"/>
        <v>9007.9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Administrator</cp:lastModifiedBy>
  <dcterms:created xsi:type="dcterms:W3CDTF">2017-08-06T09:33:45Z</dcterms:created>
  <dcterms:modified xsi:type="dcterms:W3CDTF">2024-05-20T17:48:06Z</dcterms:modified>
</cp:coreProperties>
</file>